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пер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83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<sst xmlns="http://schemas.openxmlformats.org/spreadsheetml/2006/main" count="198" uniqueCount="171">
  <si>
    <t>Начислено в квитанции</t>
  </si>
  <si>
    <t>Управление многоквартирным домом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</si>
  <si>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</si>
  <si>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</si>
  <si>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</si>
  <si>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</si>
  <si>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</si>
  <si>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</si>
  <si>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</si>
  <si>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</si>
  <si>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</si>
  <si>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</si>
  <si>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</si>
  <si>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</si>
  <si>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</si>
  <si>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</si>
  <si>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</si>
  <si>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</si>
  <si>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</si>
  <si>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</si>
  <si>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</si>
  <si>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</si>
  <si>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</si>
  <si>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</si>
  <si>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</si>
  <si>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</si>
  <si>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</si>
  <si>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</si>
  <si>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</si>
  <si>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</si>
  <si>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</si>
  <si>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</si>
  <si>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</si>
  <si>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</si>
  <si>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</si>
  <si>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</si>
  <si>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</si>
  <si>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</si>
  <si>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</si>
  <si>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</si>
  <si>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</si>
  <si>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</si>
  <si>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</si>
  <si>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</si>
  <si>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</si>
  <si>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</si>
  <si>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</si>
  <si>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</si>
  <si>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</si>
  <si>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</si>
  <si>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</si>
  <si>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</si>
  <si>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</si>
  <si>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</si>
  <si>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</si>
  <si>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</si>
  <si>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</si>
  <si>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</si>
  <si>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</si>
  <si>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</si>
  <si>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</si>
  <si>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</si>
  <si>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</si>
  <si>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</si>
  <si>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</si>
  <si>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</si>
  <si>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</si>
  <si>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</si>
  <si>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</si>
  <si>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</si>
  <si>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</si>
  <si>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</si>
  <si>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</si>
  <si>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</si>
  <si>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</si>
  <si>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</si>
  <si>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</si>
  <si>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</si>
  <si>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</si>
  <si>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</si>
  <si>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</si>
  <si>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</si>
  <si>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</si>
  <si>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</si>
  <si>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</si>
  <si>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</si>
  <si>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</si>
  <si>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</si>
  <si>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</si>
  <si>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</si>
  <si>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</si>
  <si>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</si>
  <si>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</si>
  <si>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</si>
  <si>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</si>
  <si>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</si>
  <si>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</si>
  <si>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</si>
  <si>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</si>
  <si>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</si>
  <si>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</si>
  <si>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</si>
  <si>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</si>
  <si>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</si>
  <si>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</si>
  <si>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</si>
  <si>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</si>
  <si>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</si>
  <si>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</si>
  <si>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</si>
  <si>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</si>
  <si>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</si>
  <si>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</si>
  <si>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</si>
  <si>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</si>
  <si>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</si>
  <si>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</si>
  <si>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</si>
  <si>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</si>
  <si>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</si>
  <si>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</si>
  <si>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</si>
  <si>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</si>
  <si>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</si>
  <si>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</si>
  <si>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</si>
  <si>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</si>
  <si>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</si>
  <si>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</si>
  <si>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</si>
  <si>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</si>
  <si>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</si>
  <si>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</si>
  <si>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</si>
  <si>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</si>
  <si>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</si>
  <si>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</si>
  <si>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</si>
  <si>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</si>
  <si>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</si>
  <si>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</si>
  <si>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</si>
  <si>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</si>
  <si>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</si>
  <si>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</si>
  <si>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</si>
  <si>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</si>
  <si>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</si>
  <si>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</si>
  <si>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</si>
  <si>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</si>
  <si>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</si>
  <si>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</si>
  <si>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</si>
  <si>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</si>
  <si>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</si>
  <si>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</si>
  <si>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</si>
  <si>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</si>
  <si>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</si>
  <si>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</si>
  <si>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</si>
  <si>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</si>
  <si>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</si>
  <si>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Содержание общего имущества в МКД</t>
  </si>
  <si>
    <t>Сводный отчет по начислениям и раходам по статьям Первомайская , дом 16 за 2014 год</t>
  </si>
  <si>
    <t>Отчет за 2014год по адресу: СПб, Шушары, ул.Первамайская 16</t>
  </si>
  <si>
    <t>Первомайская 16</t>
  </si>
  <si>
    <t>Содержание консьержа</t>
  </si>
  <si>
    <t>Виденонаблюдение</t>
  </si>
  <si>
    <t>Аренда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</si>
</sst>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wrapText="1"/>
    </xf>
    <xf numFmtId="172" fontId="5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173" fontId="56" fillId="0" borderId="11" xfId="0" applyNumberFormat="1" applyFont="1" applyBorder="1" applyAlignment="1">
      <alignment horizontal="right"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right"/>
    </xf>
    <xf numFmtId="173" fontId="5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173" fontId="56" fillId="0" borderId="11" xfId="0" applyNumberFormat="1" applyFont="1" applyFill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57" fillId="0" borderId="11" xfId="52" applyNumberFormat="1" applyFont="1" applyBorder="1" applyAlignment="1">
      <alignment horizontal="right" vertical="top" wrapText="1"/>
      <protection/>
    </xf>
    <xf numFmtId="17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wrapText="1"/>
    </xf>
    <xf numFmtId="173" fontId="62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4" fillId="0" borderId="11" xfId="0" applyNumberFormat="1" applyFont="1" applyFill="1" applyBorder="1" applyAlignment="1">
      <alignment horizontal="right"/>
    </xf>
    <xf numFmtId="172" fontId="63" fillId="0" borderId="11" xfId="0" applyNumberFormat="1" applyFont="1" applyBorder="1" applyAlignment="1">
      <alignment horizontal="right"/>
    </xf>
    <xf numFmtId="172" fontId="62" fillId="0" borderId="11" xfId="0" applyNumberFormat="1" applyFont="1" applyBorder="1" applyAlignment="1">
      <alignment horizontal="right"/>
    </xf>
    <xf numFmtId="172" fontId="54" fillId="0" borderId="11" xfId="0" applyNumberFormat="1" applyFont="1" applyBorder="1" applyAlignment="1">
      <alignment horizontal="left" vertical="center" wrapText="1"/>
    </xf>
    <xf numFmtId="172" fontId="54" fillId="0" borderId="11" xfId="0" applyNumberFormat="1" applyFont="1" applyBorder="1" applyAlignment="1">
      <alignment horizontal="left"/>
    </xf>
    <xf numFmtId="172" fontId="63" fillId="0" borderId="11" xfId="0" applyNumberFormat="1" applyFont="1" applyBorder="1" applyAlignment="1">
      <alignment horizontal="left"/>
    </xf>
    <xf numFmtId="172" fontId="54" fillId="6" borderId="11" xfId="0" applyNumberFormat="1" applyFont="1" applyFill="1" applyBorder="1" applyAlignment="1">
      <alignment horizontal="left"/>
    </xf>
    <xf numFmtId="172" fontId="54" fillId="0" borderId="11" xfId="0" applyNumberFormat="1" applyFont="1" applyFill="1" applyBorder="1" applyAlignment="1">
      <alignment horizontal="left"/>
    </xf>
    <xf numFmtId="172" fontId="62" fillId="0" borderId="11" xfId="0" applyNumberFormat="1" applyFont="1" applyBorder="1" applyAlignment="1">
      <alignment horizontal="left"/>
    </xf>
    <xf numFmtId="172" fontId="54" fillId="0" borderId="0" xfId="0" applyNumberFormat="1" applyFont="1" applyAlignment="1">
      <alignment horizontal="left"/>
    </xf>
    <xf numFmtId="172" fontId="64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5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66" fillId="0" borderId="11" xfId="0" applyFont="1" applyFill="1" applyBorder="1" applyAlignment="1">
      <alignment horizontal="left"/>
    </xf>
    <xf numFmtId="180" fontId="66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">
      <selection activeCell="H163" sqref="H163"/>
    </sheetView>
  </sheetViews>
  <sheetFormatPr defaultColWidth="9.140625" defaultRowHeight="15"/>
  <cols>
    <col min="1" max="1" width="40.57421875" style="1" customWidth="1"/>
    <col min="2" max="2" width="23.140625" style="43" customWidth="1"/>
    <col min="3" max="3" width="22.421875" style="2" customWidth="1"/>
    <col min="4" max="4" width="23.57421875" style="2" customWidth="1"/>
    <col min="5" max="5" width="55.140625" style="4" hidden="1" customWidth="1"/>
    <col min="6" max="6" width="0.2890625" style="3" customWidth="1"/>
    <col min="7" max="7" width="24.140625" style="1" customWidth="1"/>
    <col min="8" max="8" width="17.140625" style="1" customWidth="1"/>
    <col min="9" max="9" width="15.8515625" style="1" customWidth="1"/>
    <col min="10" max="16384" width="9.140625" style="1" customWidth="1"/>
  </cols>
  <sheetData>
    <row r="1" spans="1:7" ht="19.5">
      <c r="A1" s="63" t="s">
        <v>165</v>
      </c>
      <c r="B1" s="63"/>
      <c r="C1" s="63"/>
      <c r="D1" s="63"/>
      <c r="E1" s="63"/>
      <c r="F1" s="63"/>
      <c r="G1" s="63"/>
    </row>
    <row r="2" spans="1:7" ht="31.5" customHeight="1">
      <c r="A2" s="8"/>
      <c r="B2" s="37" t="s">
        <v>0</v>
      </c>
      <c r="C2" s="9" t="s">
        <v>15</v>
      </c>
      <c r="D2" s="9" t="s">
        <v>139</v>
      </c>
      <c r="E2" s="10" t="s">
        <v>110</v>
      </c>
      <c r="F2" s="10" t="s">
        <v>109</v>
      </c>
      <c r="G2" s="29" t="s">
        <v>140</v>
      </c>
    </row>
    <row r="3" spans="1:7" ht="15">
      <c r="A3" s="8"/>
      <c r="B3" s="38"/>
      <c r="C3" s="11"/>
      <c r="D3" s="11"/>
      <c r="E3" s="12"/>
      <c r="F3" s="13"/>
      <c r="G3" s="8"/>
    </row>
    <row r="4" spans="1:7" ht="15.75" customHeight="1">
      <c r="A4" s="14" t="s">
        <v>14</v>
      </c>
      <c r="B4" s="39">
        <f>B6+B13+B87+B106+B124+B130+B136</f>
        <v>3763151.7030000007</v>
      </c>
      <c r="C4" s="39">
        <f>C6+C13+C87+C106+C124+C130+C136</f>
        <v>3470186.8600000003</v>
      </c>
      <c r="D4" s="35">
        <f>D6+D13+D87+D106+D124+D130+D136</f>
        <v>3293609.6500000004</v>
      </c>
      <c r="E4" s="30"/>
      <c r="F4" s="13"/>
      <c r="G4" s="31">
        <f>B4-D4</f>
        <v>469542.0530000003</v>
      </c>
    </row>
    <row r="5" spans="1:7" ht="15.75" hidden="1">
      <c r="A5" s="14"/>
      <c r="B5" s="38"/>
      <c r="C5" s="35">
        <f aca="true" t="shared" si="0" ref="C5:C68">B5*0.68564763</f>
        <v>0</v>
      </c>
      <c r="D5" s="13"/>
      <c r="E5" s="30"/>
      <c r="F5" s="13"/>
      <c r="G5" s="32"/>
    </row>
    <row r="6" spans="1:7" ht="15.75">
      <c r="A6" s="8" t="s">
        <v>1</v>
      </c>
      <c r="B6" s="38">
        <v>213583.1</v>
      </c>
      <c r="C6" s="44">
        <v>189351.41</v>
      </c>
      <c r="D6" s="13">
        <v>224763.87</v>
      </c>
      <c r="E6" s="30"/>
      <c r="F6" s="15">
        <v>56230.93</v>
      </c>
      <c r="G6" s="24">
        <f>B6-D6</f>
        <v>-11180.76999999999</v>
      </c>
    </row>
    <row r="7" spans="1:7" ht="15.75" hidden="1">
      <c r="A7" s="8"/>
      <c r="B7" s="38"/>
      <c r="C7" s="44">
        <f t="shared" si="0"/>
        <v>0</v>
      </c>
      <c r="D7" s="13"/>
      <c r="E7" s="30" t="s">
        <v>72</v>
      </c>
      <c r="F7" s="16">
        <v>56230.93</v>
      </c>
      <c r="G7" s="24">
        <f aca="true" t="shared" si="1" ref="G7:G70">B7-D7</f>
        <v>0</v>
      </c>
    </row>
    <row r="8" spans="1:7" ht="15.75" hidden="1">
      <c r="A8" s="8"/>
      <c r="B8" s="40"/>
      <c r="C8" s="44">
        <f t="shared" si="0"/>
        <v>0</v>
      </c>
      <c r="D8" s="13"/>
      <c r="E8" s="30"/>
      <c r="F8" s="17">
        <f>SUM(F9)/100*32.67</f>
        <v>155527.75002600002</v>
      </c>
      <c r="G8" s="24">
        <f t="shared" si="1"/>
        <v>0</v>
      </c>
    </row>
    <row r="9" spans="1:7" ht="15.75" hidden="1">
      <c r="A9" s="8"/>
      <c r="B9" s="38"/>
      <c r="C9" s="44">
        <f t="shared" si="0"/>
        <v>0</v>
      </c>
      <c r="D9" s="13"/>
      <c r="E9" s="33" t="s">
        <v>67</v>
      </c>
      <c r="F9" s="18">
        <v>476056.78</v>
      </c>
      <c r="G9" s="24">
        <f t="shared" si="1"/>
        <v>0</v>
      </c>
    </row>
    <row r="10" spans="1:7" ht="15.75" hidden="1">
      <c r="A10" s="8"/>
      <c r="B10" s="38"/>
      <c r="C10" s="44">
        <f t="shared" si="0"/>
        <v>0</v>
      </c>
      <c r="D10" s="13"/>
      <c r="E10" s="33"/>
      <c r="F10" s="19">
        <f>SUM(F11:F12)/100*13.25</f>
        <v>35819.557100000005</v>
      </c>
      <c r="G10" s="24">
        <f t="shared" si="1"/>
        <v>0</v>
      </c>
    </row>
    <row r="11" spans="1:7" ht="15.75" hidden="1">
      <c r="A11" s="8"/>
      <c r="B11" s="38"/>
      <c r="C11" s="44">
        <f t="shared" si="0"/>
        <v>0</v>
      </c>
      <c r="D11" s="13"/>
      <c r="E11" s="33" t="s">
        <v>137</v>
      </c>
      <c r="F11" s="20">
        <v>173458.78</v>
      </c>
      <c r="G11" s="24">
        <f t="shared" si="1"/>
        <v>0</v>
      </c>
    </row>
    <row r="12" spans="1:7" ht="15.75" hidden="1">
      <c r="A12" s="8"/>
      <c r="B12" s="38"/>
      <c r="C12" s="44">
        <f t="shared" si="0"/>
        <v>0</v>
      </c>
      <c r="D12" s="13"/>
      <c r="E12" s="33" t="s">
        <v>136</v>
      </c>
      <c r="F12" s="20">
        <v>96877.5</v>
      </c>
      <c r="G12" s="24">
        <f t="shared" si="1"/>
        <v>0</v>
      </c>
    </row>
    <row r="13" spans="1:7" ht="15.75">
      <c r="A13" s="8" t="s">
        <v>164</v>
      </c>
      <c r="B13" s="38">
        <v>1715161.95</v>
      </c>
      <c r="C13" s="44">
        <v>1584152.23</v>
      </c>
      <c r="D13" s="13">
        <v>1765674.68</v>
      </c>
      <c r="E13" s="30"/>
      <c r="F13" s="15">
        <f>SUM(F14:F23)</f>
        <v>769412.0700000001</v>
      </c>
      <c r="G13" s="24">
        <f t="shared" si="1"/>
        <v>-50512.72999999998</v>
      </c>
    </row>
    <row r="14" spans="1:7" ht="15.75" hidden="1">
      <c r="A14" s="8"/>
      <c r="B14" s="38"/>
      <c r="C14" s="44">
        <f t="shared" si="0"/>
        <v>0</v>
      </c>
      <c r="D14" s="13"/>
      <c r="E14" s="30" t="s">
        <v>30</v>
      </c>
      <c r="F14" s="16">
        <v>358380</v>
      </c>
      <c r="G14" s="24">
        <f t="shared" si="1"/>
        <v>0</v>
      </c>
    </row>
    <row r="15" spans="1:7" ht="15.75" hidden="1">
      <c r="A15" s="8"/>
      <c r="B15" s="40"/>
      <c r="C15" s="44">
        <f t="shared" si="0"/>
        <v>0</v>
      </c>
      <c r="D15" s="13"/>
      <c r="E15" s="30" t="s">
        <v>31</v>
      </c>
      <c r="F15" s="16">
        <v>122100</v>
      </c>
      <c r="G15" s="24">
        <f t="shared" si="1"/>
        <v>0</v>
      </c>
    </row>
    <row r="16" spans="1:7" ht="15.75" hidden="1">
      <c r="A16" s="8"/>
      <c r="B16" s="38"/>
      <c r="C16" s="44">
        <f t="shared" si="0"/>
        <v>0</v>
      </c>
      <c r="D16" s="13"/>
      <c r="E16" s="30" t="s">
        <v>32</v>
      </c>
      <c r="F16" s="16">
        <v>30236.88</v>
      </c>
      <c r="G16" s="24">
        <f t="shared" si="1"/>
        <v>0</v>
      </c>
    </row>
    <row r="17" spans="1:7" ht="15.75" hidden="1">
      <c r="A17" s="8"/>
      <c r="B17" s="38"/>
      <c r="C17" s="44">
        <f t="shared" si="0"/>
        <v>0</v>
      </c>
      <c r="D17" s="13"/>
      <c r="E17" s="30" t="s">
        <v>33</v>
      </c>
      <c r="F17" s="16">
        <v>1018.22</v>
      </c>
      <c r="G17" s="24">
        <f t="shared" si="1"/>
        <v>0</v>
      </c>
    </row>
    <row r="18" spans="1:7" ht="15.75" hidden="1">
      <c r="A18" s="8"/>
      <c r="B18" s="38"/>
      <c r="C18" s="44">
        <f t="shared" si="0"/>
        <v>0</v>
      </c>
      <c r="D18" s="13"/>
      <c r="E18" s="30" t="s">
        <v>34</v>
      </c>
      <c r="F18" s="16">
        <v>10880</v>
      </c>
      <c r="G18" s="24">
        <f t="shared" si="1"/>
        <v>0</v>
      </c>
    </row>
    <row r="19" spans="1:7" ht="15.75" hidden="1">
      <c r="A19" s="8"/>
      <c r="B19" s="38"/>
      <c r="C19" s="44">
        <f t="shared" si="0"/>
        <v>0</v>
      </c>
      <c r="D19" s="13"/>
      <c r="E19" s="30" t="s">
        <v>36</v>
      </c>
      <c r="F19" s="16">
        <v>18583.8</v>
      </c>
      <c r="G19" s="24">
        <f t="shared" si="1"/>
        <v>0</v>
      </c>
    </row>
    <row r="20" spans="1:7" ht="15.75" hidden="1">
      <c r="A20" s="8"/>
      <c r="B20" s="38"/>
      <c r="C20" s="44">
        <f t="shared" si="0"/>
        <v>0</v>
      </c>
      <c r="D20" s="13"/>
      <c r="E20" s="33" t="s">
        <v>35</v>
      </c>
      <c r="F20" s="28">
        <v>35253.8</v>
      </c>
      <c r="G20" s="24">
        <f t="shared" si="1"/>
        <v>0</v>
      </c>
    </row>
    <row r="21" spans="1:7" ht="15.75" hidden="1">
      <c r="A21" s="8"/>
      <c r="B21" s="38"/>
      <c r="C21" s="44">
        <f t="shared" si="0"/>
        <v>0</v>
      </c>
      <c r="D21" s="13"/>
      <c r="E21" s="33" t="s">
        <v>41</v>
      </c>
      <c r="F21" s="28">
        <v>126521.67</v>
      </c>
      <c r="G21" s="24">
        <f t="shared" si="1"/>
        <v>0</v>
      </c>
    </row>
    <row r="22" spans="1:7" ht="15.75" hidden="1">
      <c r="A22" s="8"/>
      <c r="B22" s="38"/>
      <c r="C22" s="44">
        <f t="shared" si="0"/>
        <v>0</v>
      </c>
      <c r="D22" s="13"/>
      <c r="E22" s="33" t="s">
        <v>133</v>
      </c>
      <c r="F22" s="28">
        <v>59781.11</v>
      </c>
      <c r="G22" s="24">
        <f t="shared" si="1"/>
        <v>0</v>
      </c>
    </row>
    <row r="23" spans="1:7" ht="15.75" hidden="1">
      <c r="A23" s="8"/>
      <c r="B23" s="38"/>
      <c r="C23" s="44">
        <f t="shared" si="0"/>
        <v>0</v>
      </c>
      <c r="D23" s="13"/>
      <c r="E23" s="30" t="s">
        <v>38</v>
      </c>
      <c r="F23" s="16">
        <v>6656.59</v>
      </c>
      <c r="G23" s="24">
        <f t="shared" si="1"/>
        <v>0</v>
      </c>
    </row>
    <row r="24" spans="1:7" ht="15.75" hidden="1">
      <c r="A24" s="8"/>
      <c r="B24" s="38"/>
      <c r="C24" s="44">
        <f t="shared" si="0"/>
        <v>0</v>
      </c>
      <c r="D24" s="13"/>
      <c r="E24" s="30"/>
      <c r="F24" s="21">
        <f>SUM(F25:F45)/100*13.25</f>
        <v>214867.82202615</v>
      </c>
      <c r="G24" s="24">
        <f t="shared" si="1"/>
        <v>0</v>
      </c>
    </row>
    <row r="25" spans="1:7" ht="15.75" hidden="1">
      <c r="A25" s="8"/>
      <c r="B25" s="38"/>
      <c r="C25" s="44">
        <f t="shared" si="0"/>
        <v>0</v>
      </c>
      <c r="D25" s="13"/>
      <c r="E25" s="33" t="s">
        <v>118</v>
      </c>
      <c r="F25" s="22">
        <v>19055</v>
      </c>
      <c r="G25" s="24">
        <f t="shared" si="1"/>
        <v>0</v>
      </c>
    </row>
    <row r="26" spans="1:7" ht="15.75" hidden="1">
      <c r="A26" s="8"/>
      <c r="B26" s="38"/>
      <c r="C26" s="44">
        <f t="shared" si="0"/>
        <v>0</v>
      </c>
      <c r="D26" s="13"/>
      <c r="E26" s="33" t="s">
        <v>61</v>
      </c>
      <c r="F26" s="22">
        <v>6220.92</v>
      </c>
      <c r="G26" s="24">
        <f t="shared" si="1"/>
        <v>0</v>
      </c>
    </row>
    <row r="27" spans="1:7" ht="15.75" hidden="1">
      <c r="A27" s="8"/>
      <c r="B27" s="38"/>
      <c r="C27" s="44">
        <f t="shared" si="0"/>
        <v>0</v>
      </c>
      <c r="D27" s="13"/>
      <c r="E27" s="33" t="s">
        <v>62</v>
      </c>
      <c r="F27" s="22">
        <f>620250.8/10</f>
        <v>62025.08</v>
      </c>
      <c r="G27" s="24">
        <f t="shared" si="1"/>
        <v>0</v>
      </c>
    </row>
    <row r="28" spans="1:7" ht="15.75" hidden="1">
      <c r="A28" s="8"/>
      <c r="B28" s="38"/>
      <c r="C28" s="44">
        <f t="shared" si="0"/>
        <v>0</v>
      </c>
      <c r="D28" s="13"/>
      <c r="E28" s="33" t="s">
        <v>33</v>
      </c>
      <c r="F28" s="22">
        <v>8526.62</v>
      </c>
      <c r="G28" s="24">
        <f t="shared" si="1"/>
        <v>0</v>
      </c>
    </row>
    <row r="29" spans="1:7" ht="15.75" hidden="1">
      <c r="A29" s="8"/>
      <c r="B29" s="38"/>
      <c r="C29" s="44">
        <f t="shared" si="0"/>
        <v>0</v>
      </c>
      <c r="D29" s="13"/>
      <c r="E29" s="33" t="s">
        <v>54</v>
      </c>
      <c r="F29" s="22">
        <v>2221.61</v>
      </c>
      <c r="G29" s="24">
        <f t="shared" si="1"/>
        <v>0</v>
      </c>
    </row>
    <row r="30" spans="1:7" ht="15.75" hidden="1">
      <c r="A30" s="8"/>
      <c r="B30" s="38"/>
      <c r="C30" s="44">
        <f t="shared" si="0"/>
        <v>0</v>
      </c>
      <c r="D30" s="13"/>
      <c r="E30" s="33" t="s">
        <v>122</v>
      </c>
      <c r="F30" s="22">
        <v>17944.92</v>
      </c>
      <c r="G30" s="24">
        <f t="shared" si="1"/>
        <v>0</v>
      </c>
    </row>
    <row r="31" spans="1:7" ht="15.75" hidden="1">
      <c r="A31" s="8"/>
      <c r="B31" s="38"/>
      <c r="C31" s="44">
        <f t="shared" si="0"/>
        <v>0</v>
      </c>
      <c r="D31" s="13"/>
      <c r="E31" s="33" t="s">
        <v>51</v>
      </c>
      <c r="F31" s="22">
        <v>21417.5</v>
      </c>
      <c r="G31" s="24">
        <f t="shared" si="1"/>
        <v>0</v>
      </c>
    </row>
    <row r="32" spans="1:7" ht="15.75" hidden="1">
      <c r="A32" s="8"/>
      <c r="B32" s="38"/>
      <c r="C32" s="44">
        <f t="shared" si="0"/>
        <v>0</v>
      </c>
      <c r="D32" s="13"/>
      <c r="E32" s="33" t="s">
        <v>56</v>
      </c>
      <c r="F32" s="22">
        <v>458</v>
      </c>
      <c r="G32" s="24">
        <f t="shared" si="1"/>
        <v>0</v>
      </c>
    </row>
    <row r="33" spans="1:7" ht="15.75" hidden="1">
      <c r="A33" s="8"/>
      <c r="B33" s="38"/>
      <c r="C33" s="44">
        <f t="shared" si="0"/>
        <v>0</v>
      </c>
      <c r="D33" s="13"/>
      <c r="E33" s="33" t="s">
        <v>57</v>
      </c>
      <c r="F33" s="22">
        <v>180</v>
      </c>
      <c r="G33" s="24">
        <f t="shared" si="1"/>
        <v>0</v>
      </c>
    </row>
    <row r="34" spans="1:7" ht="15.75" hidden="1">
      <c r="A34" s="8"/>
      <c r="B34" s="38"/>
      <c r="C34" s="44">
        <f t="shared" si="0"/>
        <v>0</v>
      </c>
      <c r="D34" s="13"/>
      <c r="E34" s="33" t="s">
        <v>59</v>
      </c>
      <c r="F34" s="22">
        <v>11900</v>
      </c>
      <c r="G34" s="24">
        <f t="shared" si="1"/>
        <v>0</v>
      </c>
    </row>
    <row r="35" spans="1:7" ht="15.75" hidden="1">
      <c r="A35" s="8"/>
      <c r="B35" s="38"/>
      <c r="C35" s="44">
        <f t="shared" si="0"/>
        <v>0</v>
      </c>
      <c r="D35" s="13"/>
      <c r="E35" s="33" t="s">
        <v>116</v>
      </c>
      <c r="F35" s="22">
        <v>5409.71</v>
      </c>
      <c r="G35" s="24">
        <f t="shared" si="1"/>
        <v>0</v>
      </c>
    </row>
    <row r="36" spans="1:7" ht="15.75" hidden="1">
      <c r="A36" s="8"/>
      <c r="B36" s="38"/>
      <c r="C36" s="44">
        <f t="shared" si="0"/>
        <v>0</v>
      </c>
      <c r="D36" s="13"/>
      <c r="E36" s="33" t="s">
        <v>124</v>
      </c>
      <c r="F36" s="22">
        <f>1634.89+189880.99</f>
        <v>191515.88</v>
      </c>
      <c r="G36" s="24">
        <f t="shared" si="1"/>
        <v>0</v>
      </c>
    </row>
    <row r="37" spans="1:7" ht="15" customHeight="1" hidden="1">
      <c r="A37" s="8"/>
      <c r="B37" s="38"/>
      <c r="C37" s="44">
        <f t="shared" si="0"/>
        <v>0</v>
      </c>
      <c r="D37" s="13"/>
      <c r="E37" s="33" t="s">
        <v>125</v>
      </c>
      <c r="F37" s="22">
        <v>1250</v>
      </c>
      <c r="G37" s="24">
        <f t="shared" si="1"/>
        <v>0</v>
      </c>
    </row>
    <row r="38" spans="1:7" ht="15.75" hidden="1">
      <c r="A38" s="8"/>
      <c r="B38" s="38"/>
      <c r="C38" s="44">
        <f t="shared" si="0"/>
        <v>0</v>
      </c>
      <c r="D38" s="13"/>
      <c r="E38" s="30"/>
      <c r="F38" s="17">
        <f>SUM(F39:F45)/100*32.67</f>
        <v>313604.09982</v>
      </c>
      <c r="G38" s="24">
        <f t="shared" si="1"/>
        <v>0</v>
      </c>
    </row>
    <row r="39" spans="1:7" ht="15.75" hidden="1">
      <c r="A39" s="8"/>
      <c r="B39" s="38"/>
      <c r="C39" s="44">
        <f t="shared" si="0"/>
        <v>0</v>
      </c>
      <c r="D39" s="13"/>
      <c r="E39" s="33" t="s">
        <v>63</v>
      </c>
      <c r="F39" s="18">
        <v>1539</v>
      </c>
      <c r="G39" s="24">
        <f t="shared" si="1"/>
        <v>0</v>
      </c>
    </row>
    <row r="40" spans="1:7" ht="15.75" hidden="1">
      <c r="A40" s="8"/>
      <c r="B40" s="38"/>
      <c r="C40" s="44">
        <f t="shared" si="0"/>
        <v>0</v>
      </c>
      <c r="D40" s="13"/>
      <c r="E40" s="33" t="s">
        <v>33</v>
      </c>
      <c r="F40" s="18">
        <v>229</v>
      </c>
      <c r="G40" s="24">
        <f t="shared" si="1"/>
        <v>0</v>
      </c>
    </row>
    <row r="41" spans="1:7" ht="15.75" hidden="1">
      <c r="A41" s="8"/>
      <c r="B41" s="38"/>
      <c r="C41" s="44">
        <f t="shared" si="0"/>
        <v>0</v>
      </c>
      <c r="D41" s="13"/>
      <c r="E41" s="33" t="s">
        <v>64</v>
      </c>
      <c r="F41" s="18">
        <v>4007.29</v>
      </c>
      <c r="G41" s="24">
        <f t="shared" si="1"/>
        <v>0</v>
      </c>
    </row>
    <row r="42" spans="1:7" ht="15.75" hidden="1">
      <c r="A42" s="8"/>
      <c r="B42" s="38"/>
      <c r="C42" s="44">
        <f t="shared" si="0"/>
        <v>0</v>
      </c>
      <c r="D42" s="13"/>
      <c r="E42" s="33" t="s">
        <v>122</v>
      </c>
      <c r="F42" s="18">
        <v>115.5</v>
      </c>
      <c r="G42" s="24">
        <f t="shared" si="1"/>
        <v>0</v>
      </c>
    </row>
    <row r="43" spans="1:7" ht="15.75" hidden="1">
      <c r="A43" s="8"/>
      <c r="B43" s="38"/>
      <c r="C43" s="44">
        <f t="shared" si="0"/>
        <v>0</v>
      </c>
      <c r="D43" s="13"/>
      <c r="E43" s="30" t="s">
        <v>39</v>
      </c>
      <c r="F43" s="27">
        <v>335122.18</v>
      </c>
      <c r="G43" s="24">
        <f t="shared" si="1"/>
        <v>0</v>
      </c>
    </row>
    <row r="44" spans="1:7" ht="15.75" hidden="1">
      <c r="A44" s="8"/>
      <c r="B44" s="38"/>
      <c r="C44" s="44">
        <f t="shared" si="0"/>
        <v>0</v>
      </c>
      <c r="D44" s="13"/>
      <c r="E44" s="30" t="s">
        <v>40</v>
      </c>
      <c r="F44" s="27">
        <v>305659.69</v>
      </c>
      <c r="G44" s="24">
        <f t="shared" si="1"/>
        <v>0</v>
      </c>
    </row>
    <row r="45" spans="1:7" ht="15.75" hidden="1">
      <c r="A45" s="8"/>
      <c r="B45" s="38"/>
      <c r="C45" s="44">
        <f t="shared" si="0"/>
        <v>0</v>
      </c>
      <c r="D45" s="13"/>
      <c r="E45" s="30" t="s">
        <v>41</v>
      </c>
      <c r="F45" s="27">
        <v>313241.94</v>
      </c>
      <c r="G45" s="24">
        <f t="shared" si="1"/>
        <v>0</v>
      </c>
    </row>
    <row r="46" spans="1:7" ht="15.75" hidden="1">
      <c r="A46" s="8"/>
      <c r="B46" s="38"/>
      <c r="C46" s="44">
        <f t="shared" si="0"/>
        <v>0</v>
      </c>
      <c r="D46" s="13"/>
      <c r="E46" s="32"/>
      <c r="F46" s="23">
        <f>SUM(F47:F86)/100*13.25</f>
        <v>623823.0591999999</v>
      </c>
      <c r="G46" s="24">
        <f t="shared" si="1"/>
        <v>0</v>
      </c>
    </row>
    <row r="47" spans="1:7" ht="15.75" hidden="1">
      <c r="A47" s="8"/>
      <c r="B47" s="38"/>
      <c r="C47" s="44">
        <f t="shared" si="0"/>
        <v>0</v>
      </c>
      <c r="D47" s="13"/>
      <c r="E47" s="33" t="s">
        <v>69</v>
      </c>
      <c r="F47" s="20">
        <v>1359.72</v>
      </c>
      <c r="G47" s="24">
        <f t="shared" si="1"/>
        <v>0</v>
      </c>
    </row>
    <row r="48" spans="1:7" ht="15.75" hidden="1">
      <c r="A48" s="8"/>
      <c r="B48" s="38"/>
      <c r="C48" s="44">
        <f t="shared" si="0"/>
        <v>0</v>
      </c>
      <c r="D48" s="13"/>
      <c r="E48" s="33" t="s">
        <v>70</v>
      </c>
      <c r="F48" s="20">
        <v>21950.39</v>
      </c>
      <c r="G48" s="24">
        <f t="shared" si="1"/>
        <v>0</v>
      </c>
    </row>
    <row r="49" spans="1:7" ht="15.75" hidden="1">
      <c r="A49" s="8"/>
      <c r="B49" s="38"/>
      <c r="C49" s="44">
        <f t="shared" si="0"/>
        <v>0</v>
      </c>
      <c r="D49" s="13"/>
      <c r="E49" s="33" t="s">
        <v>62</v>
      </c>
      <c r="F49" s="20">
        <f>382320/10</f>
        <v>38232</v>
      </c>
      <c r="G49" s="24">
        <f t="shared" si="1"/>
        <v>0</v>
      </c>
    </row>
    <row r="50" spans="1:7" ht="15.75" hidden="1">
      <c r="A50" s="8"/>
      <c r="B50" s="38"/>
      <c r="C50" s="44">
        <f t="shared" si="0"/>
        <v>0</v>
      </c>
      <c r="D50" s="13"/>
      <c r="E50" s="33" t="s">
        <v>71</v>
      </c>
      <c r="F50" s="20">
        <v>3200</v>
      </c>
      <c r="G50" s="24">
        <f t="shared" si="1"/>
        <v>0</v>
      </c>
    </row>
    <row r="51" spans="1:7" ht="15.75" hidden="1">
      <c r="A51" s="8"/>
      <c r="B51" s="38"/>
      <c r="C51" s="44">
        <f t="shared" si="0"/>
        <v>0</v>
      </c>
      <c r="D51" s="13"/>
      <c r="E51" s="33" t="s">
        <v>73</v>
      </c>
      <c r="F51" s="20">
        <v>539604.37</v>
      </c>
      <c r="G51" s="24">
        <f t="shared" si="1"/>
        <v>0</v>
      </c>
    </row>
    <row r="52" spans="1:7" ht="15.75" hidden="1">
      <c r="A52" s="8"/>
      <c r="B52" s="38"/>
      <c r="C52" s="44">
        <f t="shared" si="0"/>
        <v>0</v>
      </c>
      <c r="D52" s="13"/>
      <c r="E52" s="33" t="s">
        <v>74</v>
      </c>
      <c r="F52" s="20">
        <v>5540</v>
      </c>
      <c r="G52" s="24">
        <f t="shared" si="1"/>
        <v>0</v>
      </c>
    </row>
    <row r="53" spans="1:7" ht="15.75" hidden="1">
      <c r="A53" s="8"/>
      <c r="B53" s="38"/>
      <c r="C53" s="44">
        <f t="shared" si="0"/>
        <v>0</v>
      </c>
      <c r="D53" s="13"/>
      <c r="E53" s="33" t="s">
        <v>76</v>
      </c>
      <c r="F53" s="20">
        <v>1447697.12</v>
      </c>
      <c r="G53" s="24">
        <f t="shared" si="1"/>
        <v>0</v>
      </c>
    </row>
    <row r="54" spans="1:7" ht="15.75" hidden="1">
      <c r="A54" s="8"/>
      <c r="B54" s="38"/>
      <c r="C54" s="44">
        <f t="shared" si="0"/>
        <v>0</v>
      </c>
      <c r="D54" s="13"/>
      <c r="E54" s="33" t="s">
        <v>77</v>
      </c>
      <c r="F54" s="20">
        <v>492042.92</v>
      </c>
      <c r="G54" s="24">
        <f t="shared" si="1"/>
        <v>0</v>
      </c>
    </row>
    <row r="55" spans="1:7" ht="15.75" hidden="1">
      <c r="A55" s="8"/>
      <c r="B55" s="38"/>
      <c r="C55" s="44">
        <f t="shared" si="0"/>
        <v>0</v>
      </c>
      <c r="D55" s="13"/>
      <c r="E55" s="33" t="s">
        <v>80</v>
      </c>
      <c r="F55" s="20">
        <v>46423.9</v>
      </c>
      <c r="G55" s="24">
        <f t="shared" si="1"/>
        <v>0</v>
      </c>
    </row>
    <row r="56" spans="1:7" ht="15.75" hidden="1">
      <c r="A56" s="8"/>
      <c r="B56" s="38"/>
      <c r="C56" s="44">
        <f t="shared" si="0"/>
        <v>0</v>
      </c>
      <c r="D56" s="13"/>
      <c r="E56" s="33" t="s">
        <v>81</v>
      </c>
      <c r="F56" s="20">
        <v>248814</v>
      </c>
      <c r="G56" s="24">
        <f t="shared" si="1"/>
        <v>0</v>
      </c>
    </row>
    <row r="57" spans="1:7" ht="15.75" hidden="1">
      <c r="A57" s="8"/>
      <c r="B57" s="38"/>
      <c r="C57" s="44">
        <f t="shared" si="0"/>
        <v>0</v>
      </c>
      <c r="D57" s="13"/>
      <c r="E57" s="33" t="s">
        <v>82</v>
      </c>
      <c r="F57" s="20">
        <v>55292</v>
      </c>
      <c r="G57" s="24">
        <f t="shared" si="1"/>
        <v>0</v>
      </c>
    </row>
    <row r="58" spans="1:7" ht="15.75" hidden="1">
      <c r="A58" s="8"/>
      <c r="B58" s="38"/>
      <c r="C58" s="44">
        <f t="shared" si="0"/>
        <v>0</v>
      </c>
      <c r="D58" s="13"/>
      <c r="E58" s="33" t="s">
        <v>83</v>
      </c>
      <c r="F58" s="20">
        <v>61398</v>
      </c>
      <c r="G58" s="24">
        <f t="shared" si="1"/>
        <v>0</v>
      </c>
    </row>
    <row r="59" spans="1:7" ht="15.75" hidden="1">
      <c r="A59" s="8"/>
      <c r="B59" s="38"/>
      <c r="C59" s="44">
        <f t="shared" si="0"/>
        <v>0</v>
      </c>
      <c r="D59" s="13"/>
      <c r="E59" s="33" t="s">
        <v>84</v>
      </c>
      <c r="F59" s="20">
        <v>7969.13</v>
      </c>
      <c r="G59" s="24">
        <f t="shared" si="1"/>
        <v>0</v>
      </c>
    </row>
    <row r="60" spans="1:7" ht="15.75" hidden="1">
      <c r="A60" s="8"/>
      <c r="B60" s="38"/>
      <c r="C60" s="44">
        <f t="shared" si="0"/>
        <v>0</v>
      </c>
      <c r="D60" s="13"/>
      <c r="E60" s="33" t="s">
        <v>86</v>
      </c>
      <c r="F60" s="20">
        <v>82962.54</v>
      </c>
      <c r="G60" s="24">
        <f t="shared" si="1"/>
        <v>0</v>
      </c>
    </row>
    <row r="61" spans="1:7" ht="15.75" hidden="1">
      <c r="A61" s="8"/>
      <c r="B61" s="38"/>
      <c r="C61" s="44">
        <f t="shared" si="0"/>
        <v>0</v>
      </c>
      <c r="D61" s="13"/>
      <c r="E61" s="33" t="s">
        <v>87</v>
      </c>
      <c r="F61" s="20">
        <v>125610.81</v>
      </c>
      <c r="G61" s="24">
        <f t="shared" si="1"/>
        <v>0</v>
      </c>
    </row>
    <row r="62" spans="1:7" ht="15.75" hidden="1">
      <c r="A62" s="8"/>
      <c r="B62" s="38"/>
      <c r="C62" s="44">
        <f t="shared" si="0"/>
        <v>0</v>
      </c>
      <c r="D62" s="13"/>
      <c r="E62" s="33" t="s">
        <v>115</v>
      </c>
      <c r="F62" s="20">
        <v>10716.72</v>
      </c>
      <c r="G62" s="24">
        <f t="shared" si="1"/>
        <v>0</v>
      </c>
    </row>
    <row r="63" spans="1:7" ht="15.75" hidden="1">
      <c r="A63" s="8"/>
      <c r="B63" s="38"/>
      <c r="C63" s="44">
        <f t="shared" si="0"/>
        <v>0</v>
      </c>
      <c r="D63" s="13"/>
      <c r="E63" s="33" t="s">
        <v>90</v>
      </c>
      <c r="F63" s="20">
        <v>5600</v>
      </c>
      <c r="G63" s="24">
        <f t="shared" si="1"/>
        <v>0</v>
      </c>
    </row>
    <row r="64" spans="1:7" ht="15.75" hidden="1">
      <c r="A64" s="8"/>
      <c r="B64" s="38"/>
      <c r="C64" s="44">
        <f t="shared" si="0"/>
        <v>0</v>
      </c>
      <c r="D64" s="13"/>
      <c r="E64" s="33" t="s">
        <v>134</v>
      </c>
      <c r="F64" s="20">
        <v>901.22</v>
      </c>
      <c r="G64" s="24">
        <f t="shared" si="1"/>
        <v>0</v>
      </c>
    </row>
    <row r="65" spans="1:7" ht="15.75" hidden="1">
      <c r="A65" s="8"/>
      <c r="B65" s="38"/>
      <c r="C65" s="44">
        <f t="shared" si="0"/>
        <v>0</v>
      </c>
      <c r="D65" s="13"/>
      <c r="E65" s="33" t="s">
        <v>91</v>
      </c>
      <c r="F65" s="20">
        <v>4500</v>
      </c>
      <c r="G65" s="24">
        <f t="shared" si="1"/>
        <v>0</v>
      </c>
    </row>
    <row r="66" spans="1:7" ht="15.75" hidden="1">
      <c r="A66" s="8"/>
      <c r="B66" s="38"/>
      <c r="C66" s="44">
        <f t="shared" si="0"/>
        <v>0</v>
      </c>
      <c r="D66" s="13"/>
      <c r="E66" s="33" t="s">
        <v>92</v>
      </c>
      <c r="F66" s="20">
        <v>3600</v>
      </c>
      <c r="G66" s="24">
        <f t="shared" si="1"/>
        <v>0</v>
      </c>
    </row>
    <row r="67" spans="1:7" ht="15.75" hidden="1">
      <c r="A67" s="8"/>
      <c r="B67" s="38"/>
      <c r="C67" s="44">
        <f t="shared" si="0"/>
        <v>0</v>
      </c>
      <c r="D67" s="13"/>
      <c r="E67" s="33" t="s">
        <v>93</v>
      </c>
      <c r="F67" s="20">
        <v>98.9</v>
      </c>
      <c r="G67" s="24">
        <f t="shared" si="1"/>
        <v>0</v>
      </c>
    </row>
    <row r="68" spans="1:7" ht="15.75" hidden="1">
      <c r="A68" s="8"/>
      <c r="B68" s="38"/>
      <c r="C68" s="44">
        <f t="shared" si="0"/>
        <v>0</v>
      </c>
      <c r="D68" s="13"/>
      <c r="E68" s="33" t="s">
        <v>94</v>
      </c>
      <c r="F68" s="20">
        <v>10500</v>
      </c>
      <c r="G68" s="24">
        <f t="shared" si="1"/>
        <v>0</v>
      </c>
    </row>
    <row r="69" spans="1:7" ht="15.75" hidden="1">
      <c r="A69" s="8"/>
      <c r="B69" s="38"/>
      <c r="C69" s="44">
        <f aca="true" t="shared" si="2" ref="C69:C132">B69*0.68564763</f>
        <v>0</v>
      </c>
      <c r="D69" s="13"/>
      <c r="E69" s="33" t="s">
        <v>135</v>
      </c>
      <c r="F69" s="20">
        <v>6083</v>
      </c>
      <c r="G69" s="24">
        <f t="shared" si="1"/>
        <v>0</v>
      </c>
    </row>
    <row r="70" spans="1:7" ht="15.75" hidden="1">
      <c r="A70" s="8"/>
      <c r="B70" s="38"/>
      <c r="C70" s="44">
        <f t="shared" si="2"/>
        <v>0</v>
      </c>
      <c r="D70" s="13"/>
      <c r="E70" s="33" t="s">
        <v>51</v>
      </c>
      <c r="F70" s="20">
        <v>5030</v>
      </c>
      <c r="G70" s="24">
        <f t="shared" si="1"/>
        <v>0</v>
      </c>
    </row>
    <row r="71" spans="1:7" ht="15.75" hidden="1">
      <c r="A71" s="8"/>
      <c r="B71" s="38"/>
      <c r="C71" s="44">
        <f t="shared" si="2"/>
        <v>0</v>
      </c>
      <c r="D71" s="13"/>
      <c r="E71" s="33" t="s">
        <v>95</v>
      </c>
      <c r="F71" s="20">
        <v>5340</v>
      </c>
      <c r="G71" s="24">
        <f aca="true" t="shared" si="3" ref="G71:G134">B71-D71</f>
        <v>0</v>
      </c>
    </row>
    <row r="72" spans="1:7" ht="15.75" hidden="1">
      <c r="A72" s="8"/>
      <c r="B72" s="38"/>
      <c r="C72" s="44">
        <f t="shared" si="2"/>
        <v>0</v>
      </c>
      <c r="D72" s="13"/>
      <c r="E72" s="33" t="s">
        <v>96</v>
      </c>
      <c r="F72" s="20">
        <v>34557.5</v>
      </c>
      <c r="G72" s="24">
        <f t="shared" si="3"/>
        <v>0</v>
      </c>
    </row>
    <row r="73" spans="1:7" ht="15.75" hidden="1">
      <c r="A73" s="8"/>
      <c r="B73" s="38"/>
      <c r="C73" s="44">
        <f t="shared" si="2"/>
        <v>0</v>
      </c>
      <c r="D73" s="13"/>
      <c r="E73" s="33" t="s">
        <v>97</v>
      </c>
      <c r="F73" s="20">
        <v>4106.47</v>
      </c>
      <c r="G73" s="24">
        <f t="shared" si="3"/>
        <v>0</v>
      </c>
    </row>
    <row r="74" spans="1:7" ht="15.75" hidden="1">
      <c r="A74" s="8"/>
      <c r="B74" s="38"/>
      <c r="C74" s="44">
        <f t="shared" si="2"/>
        <v>0</v>
      </c>
      <c r="D74" s="13"/>
      <c r="E74" s="33" t="s">
        <v>98</v>
      </c>
      <c r="F74" s="20">
        <v>63931.38</v>
      </c>
      <c r="G74" s="24">
        <f t="shared" si="3"/>
        <v>0</v>
      </c>
    </row>
    <row r="75" spans="1:7" ht="15.75" hidden="1">
      <c r="A75" s="8"/>
      <c r="B75" s="38"/>
      <c r="C75" s="44">
        <f t="shared" si="2"/>
        <v>0</v>
      </c>
      <c r="D75" s="13"/>
      <c r="E75" s="33" t="s">
        <v>99</v>
      </c>
      <c r="F75" s="20">
        <v>287743.73</v>
      </c>
      <c r="G75" s="24">
        <f t="shared" si="3"/>
        <v>0</v>
      </c>
    </row>
    <row r="76" spans="1:7" ht="15.75" hidden="1">
      <c r="A76" s="8"/>
      <c r="B76" s="38"/>
      <c r="C76" s="44">
        <f t="shared" si="2"/>
        <v>0</v>
      </c>
      <c r="D76" s="13"/>
      <c r="E76" s="33" t="s">
        <v>100</v>
      </c>
      <c r="F76" s="20">
        <v>356248.91</v>
      </c>
      <c r="G76" s="24">
        <f t="shared" si="3"/>
        <v>0</v>
      </c>
    </row>
    <row r="77" spans="1:7" ht="15.75" hidden="1">
      <c r="A77" s="8"/>
      <c r="B77" s="38"/>
      <c r="C77" s="44">
        <f t="shared" si="2"/>
        <v>0</v>
      </c>
      <c r="D77" s="13"/>
      <c r="E77" s="33" t="s">
        <v>101</v>
      </c>
      <c r="F77" s="20">
        <v>40796.56</v>
      </c>
      <c r="G77" s="24">
        <f t="shared" si="3"/>
        <v>0</v>
      </c>
    </row>
    <row r="78" spans="1:7" ht="15.75" hidden="1">
      <c r="A78" s="8"/>
      <c r="B78" s="38"/>
      <c r="C78" s="44">
        <f t="shared" si="2"/>
        <v>0</v>
      </c>
      <c r="D78" s="13"/>
      <c r="E78" s="33" t="s">
        <v>116</v>
      </c>
      <c r="F78" s="20">
        <v>119997.5</v>
      </c>
      <c r="G78" s="24">
        <f t="shared" si="3"/>
        <v>0</v>
      </c>
    </row>
    <row r="79" spans="1:7" ht="15.75" hidden="1">
      <c r="A79" s="8"/>
      <c r="B79" s="38"/>
      <c r="C79" s="44">
        <f t="shared" si="2"/>
        <v>0</v>
      </c>
      <c r="D79" s="13"/>
      <c r="E79" s="33" t="s">
        <v>102</v>
      </c>
      <c r="F79" s="20">
        <v>2187</v>
      </c>
      <c r="G79" s="24">
        <f t="shared" si="3"/>
        <v>0</v>
      </c>
    </row>
    <row r="80" spans="1:7" ht="15.75" hidden="1">
      <c r="A80" s="8"/>
      <c r="B80" s="38"/>
      <c r="C80" s="44">
        <f t="shared" si="2"/>
        <v>0</v>
      </c>
      <c r="D80" s="13"/>
      <c r="E80" s="33" t="s">
        <v>103</v>
      </c>
      <c r="F80" s="20">
        <v>245903.9</v>
      </c>
      <c r="G80" s="24">
        <f t="shared" si="3"/>
        <v>0</v>
      </c>
    </row>
    <row r="81" spans="1:7" ht="15.75" hidden="1">
      <c r="A81" s="8"/>
      <c r="B81" s="38"/>
      <c r="C81" s="44">
        <f t="shared" si="2"/>
        <v>0</v>
      </c>
      <c r="D81" s="13"/>
      <c r="E81" s="33" t="s">
        <v>104</v>
      </c>
      <c r="F81" s="20">
        <v>20800</v>
      </c>
      <c r="G81" s="24">
        <f t="shared" si="3"/>
        <v>0</v>
      </c>
    </row>
    <row r="82" spans="1:7" ht="15.75" hidden="1">
      <c r="A82" s="8"/>
      <c r="B82" s="38"/>
      <c r="C82" s="44">
        <f t="shared" si="2"/>
        <v>0</v>
      </c>
      <c r="D82" s="13"/>
      <c r="E82" s="33" t="s">
        <v>40</v>
      </c>
      <c r="F82" s="20">
        <v>55411.64</v>
      </c>
      <c r="G82" s="24">
        <f t="shared" si="3"/>
        <v>0</v>
      </c>
    </row>
    <row r="83" spans="1:7" ht="15.75" hidden="1">
      <c r="A83" s="8"/>
      <c r="B83" s="38"/>
      <c r="C83" s="44">
        <f t="shared" si="2"/>
        <v>0</v>
      </c>
      <c r="D83" s="13"/>
      <c r="E83" s="33" t="s">
        <v>106</v>
      </c>
      <c r="F83" s="20">
        <v>50000</v>
      </c>
      <c r="G83" s="24">
        <f t="shared" si="3"/>
        <v>0</v>
      </c>
    </row>
    <row r="84" spans="1:7" ht="15.75" hidden="1">
      <c r="A84" s="8"/>
      <c r="B84" s="38"/>
      <c r="C84" s="44">
        <f t="shared" si="2"/>
        <v>0</v>
      </c>
      <c r="D84" s="13"/>
      <c r="E84" s="33" t="s">
        <v>29</v>
      </c>
      <c r="F84" s="20">
        <v>78001.93</v>
      </c>
      <c r="G84" s="24">
        <f t="shared" si="3"/>
        <v>0</v>
      </c>
    </row>
    <row r="85" spans="1:7" ht="15.75" hidden="1">
      <c r="A85" s="8"/>
      <c r="B85" s="38"/>
      <c r="C85" s="44">
        <f t="shared" si="2"/>
        <v>0</v>
      </c>
      <c r="D85" s="13"/>
      <c r="E85" s="33" t="s">
        <v>107</v>
      </c>
      <c r="F85" s="20">
        <v>38700</v>
      </c>
      <c r="G85" s="24">
        <f t="shared" si="3"/>
        <v>0</v>
      </c>
    </row>
    <row r="86" spans="1:7" ht="15.75" hidden="1">
      <c r="A86" s="8"/>
      <c r="B86" s="38"/>
      <c r="C86" s="44">
        <f t="shared" si="2"/>
        <v>0</v>
      </c>
      <c r="D86" s="13"/>
      <c r="E86" s="33" t="s">
        <v>108</v>
      </c>
      <c r="F86" s="20">
        <v>79245.3</v>
      </c>
      <c r="G86" s="24">
        <f t="shared" si="3"/>
        <v>0</v>
      </c>
    </row>
    <row r="87" spans="1:7" ht="15.75">
      <c r="A87" s="8" t="s">
        <v>2</v>
      </c>
      <c r="B87" s="38">
        <v>920159.13</v>
      </c>
      <c r="C87" s="44">
        <v>886770.23</v>
      </c>
      <c r="D87" s="13">
        <v>371284</v>
      </c>
      <c r="E87" s="30"/>
      <c r="F87" s="15">
        <f>SUM(F88:F93)</f>
        <v>256039.53</v>
      </c>
      <c r="G87" s="24">
        <f t="shared" si="3"/>
        <v>548875.13</v>
      </c>
    </row>
    <row r="88" spans="1:7" ht="15.75" hidden="1">
      <c r="A88" s="8"/>
      <c r="B88" s="38"/>
      <c r="C88" s="44">
        <f t="shared" si="2"/>
        <v>0</v>
      </c>
      <c r="D88" s="13"/>
      <c r="E88" s="30" t="s">
        <v>42</v>
      </c>
      <c r="F88" s="16">
        <v>3140</v>
      </c>
      <c r="G88" s="24">
        <f t="shared" si="3"/>
        <v>0</v>
      </c>
    </row>
    <row r="89" spans="1:7" ht="15.75" hidden="1">
      <c r="A89" s="8"/>
      <c r="B89" s="40"/>
      <c r="C89" s="44">
        <f t="shared" si="2"/>
        <v>0</v>
      </c>
      <c r="D89" s="13"/>
      <c r="E89" s="30" t="s">
        <v>43</v>
      </c>
      <c r="F89" s="16">
        <v>66500</v>
      </c>
      <c r="G89" s="24">
        <f t="shared" si="3"/>
        <v>0</v>
      </c>
    </row>
    <row r="90" spans="1:7" ht="15.75" hidden="1">
      <c r="A90" s="8"/>
      <c r="B90" s="41"/>
      <c r="C90" s="44">
        <f t="shared" si="2"/>
        <v>0</v>
      </c>
      <c r="D90" s="13"/>
      <c r="E90" s="30" t="s">
        <v>114</v>
      </c>
      <c r="F90" s="16">
        <v>684.38</v>
      </c>
      <c r="G90" s="24">
        <f t="shared" si="3"/>
        <v>0</v>
      </c>
    </row>
    <row r="91" spans="1:7" ht="15.75" hidden="1">
      <c r="A91" s="8"/>
      <c r="B91" s="41"/>
      <c r="C91" s="44">
        <f t="shared" si="2"/>
        <v>0</v>
      </c>
      <c r="D91" s="13"/>
      <c r="E91" s="30" t="s">
        <v>37</v>
      </c>
      <c r="F91" s="16">
        <v>8485</v>
      </c>
      <c r="G91" s="24">
        <f t="shared" si="3"/>
        <v>0</v>
      </c>
    </row>
    <row r="92" spans="1:7" ht="15.75" hidden="1">
      <c r="A92" s="8"/>
      <c r="B92" s="41"/>
      <c r="C92" s="44">
        <f t="shared" si="2"/>
        <v>0</v>
      </c>
      <c r="D92" s="13"/>
      <c r="E92" s="30" t="s">
        <v>35</v>
      </c>
      <c r="F92" s="16">
        <v>173385.15</v>
      </c>
      <c r="G92" s="24">
        <f t="shared" si="3"/>
        <v>0</v>
      </c>
    </row>
    <row r="93" spans="1:7" ht="15.75" hidden="1">
      <c r="A93" s="8"/>
      <c r="B93" s="38"/>
      <c r="C93" s="44">
        <f t="shared" si="2"/>
        <v>0</v>
      </c>
      <c r="D93" s="13"/>
      <c r="E93" s="30" t="s">
        <v>113</v>
      </c>
      <c r="F93" s="16">
        <v>3845</v>
      </c>
      <c r="G93" s="24">
        <f t="shared" si="3"/>
        <v>0</v>
      </c>
    </row>
    <row r="94" spans="1:7" ht="15.75" hidden="1">
      <c r="A94" s="8"/>
      <c r="B94" s="38"/>
      <c r="C94" s="44">
        <f t="shared" si="2"/>
        <v>0</v>
      </c>
      <c r="D94" s="13"/>
      <c r="E94" s="30"/>
      <c r="F94" s="17">
        <f>SUM(F95:F97)/100*32.67</f>
        <v>2572.4357999999997</v>
      </c>
      <c r="G94" s="24">
        <f t="shared" si="3"/>
        <v>0</v>
      </c>
    </row>
    <row r="95" spans="1:7" ht="15.75" hidden="1">
      <c r="A95" s="8"/>
      <c r="B95" s="38"/>
      <c r="C95" s="44">
        <f t="shared" si="2"/>
        <v>0</v>
      </c>
      <c r="D95" s="13"/>
      <c r="E95" s="33" t="s">
        <v>128</v>
      </c>
      <c r="F95" s="18">
        <v>2634</v>
      </c>
      <c r="G95" s="24">
        <f t="shared" si="3"/>
        <v>0</v>
      </c>
    </row>
    <row r="96" spans="1:7" ht="15.75" hidden="1">
      <c r="A96" s="8"/>
      <c r="B96" s="38"/>
      <c r="C96" s="44">
        <f t="shared" si="2"/>
        <v>0</v>
      </c>
      <c r="D96" s="13"/>
      <c r="E96" s="33" t="s">
        <v>129</v>
      </c>
      <c r="F96" s="18">
        <v>2100</v>
      </c>
      <c r="G96" s="24">
        <f t="shared" si="3"/>
        <v>0</v>
      </c>
    </row>
    <row r="97" spans="1:7" ht="15.75" hidden="1">
      <c r="A97" s="8"/>
      <c r="B97" s="38"/>
      <c r="C97" s="44">
        <f t="shared" si="2"/>
        <v>0</v>
      </c>
      <c r="D97" s="13"/>
      <c r="E97" s="33" t="s">
        <v>130</v>
      </c>
      <c r="F97" s="18">
        <v>3140</v>
      </c>
      <c r="G97" s="24">
        <f t="shared" si="3"/>
        <v>0</v>
      </c>
    </row>
    <row r="98" spans="1:7" ht="15.75" hidden="1">
      <c r="A98" s="8"/>
      <c r="B98" s="38"/>
      <c r="C98" s="44">
        <f t="shared" si="2"/>
        <v>0</v>
      </c>
      <c r="D98" s="13"/>
      <c r="E98" s="33"/>
      <c r="F98" s="19">
        <f>SUM(F99:F105)/100*13.25</f>
        <v>209127.305925</v>
      </c>
      <c r="G98" s="24">
        <f t="shared" si="3"/>
        <v>0</v>
      </c>
    </row>
    <row r="99" spans="1:7" ht="15.75" hidden="1">
      <c r="A99" s="8"/>
      <c r="B99" s="38"/>
      <c r="C99" s="44">
        <f t="shared" si="2"/>
        <v>0</v>
      </c>
      <c r="D99" s="13"/>
      <c r="E99" s="33" t="s">
        <v>75</v>
      </c>
      <c r="F99" s="20">
        <v>177587.5</v>
      </c>
      <c r="G99" s="24">
        <f t="shared" si="3"/>
        <v>0</v>
      </c>
    </row>
    <row r="100" spans="1:7" ht="30" hidden="1">
      <c r="A100" s="8"/>
      <c r="B100" s="38"/>
      <c r="C100" s="44">
        <f t="shared" si="2"/>
        <v>0</v>
      </c>
      <c r="D100" s="13"/>
      <c r="E100" s="33" t="s">
        <v>119</v>
      </c>
      <c r="F100" s="20">
        <v>109410.77</v>
      </c>
      <c r="G100" s="24">
        <f t="shared" si="3"/>
        <v>0</v>
      </c>
    </row>
    <row r="101" spans="1:7" ht="15.75" hidden="1">
      <c r="A101" s="8"/>
      <c r="B101" s="38"/>
      <c r="C101" s="44">
        <f t="shared" si="2"/>
        <v>0</v>
      </c>
      <c r="D101" s="13"/>
      <c r="E101" s="33" t="s">
        <v>131</v>
      </c>
      <c r="F101" s="20">
        <v>9117.89</v>
      </c>
      <c r="G101" s="24">
        <f t="shared" si="3"/>
        <v>0</v>
      </c>
    </row>
    <row r="102" spans="1:7" ht="30" hidden="1">
      <c r="A102" s="8"/>
      <c r="B102" s="38"/>
      <c r="C102" s="44">
        <f t="shared" si="2"/>
        <v>0</v>
      </c>
      <c r="D102" s="13"/>
      <c r="E102" s="33" t="s">
        <v>132</v>
      </c>
      <c r="F102" s="20">
        <v>5749.71</v>
      </c>
      <c r="G102" s="24">
        <f t="shared" si="3"/>
        <v>0</v>
      </c>
    </row>
    <row r="103" spans="1:7" ht="15.75" hidden="1">
      <c r="A103" s="8"/>
      <c r="B103" s="38"/>
      <c r="C103" s="44">
        <f t="shared" si="2"/>
        <v>0</v>
      </c>
      <c r="D103" s="13"/>
      <c r="E103" s="33" t="s">
        <v>41</v>
      </c>
      <c r="F103" s="20">
        <v>96761</v>
      </c>
      <c r="G103" s="24">
        <f t="shared" si="3"/>
        <v>0</v>
      </c>
    </row>
    <row r="104" spans="1:7" ht="15.75" hidden="1">
      <c r="A104" s="8"/>
      <c r="B104" s="38"/>
      <c r="C104" s="44">
        <f t="shared" si="2"/>
        <v>0</v>
      </c>
      <c r="D104" s="13"/>
      <c r="E104" s="33" t="s">
        <v>85</v>
      </c>
      <c r="F104" s="20">
        <v>817559.46</v>
      </c>
      <c r="G104" s="24">
        <f t="shared" si="3"/>
        <v>0</v>
      </c>
    </row>
    <row r="105" spans="1:7" ht="15.75" hidden="1">
      <c r="A105" s="8"/>
      <c r="B105" s="38"/>
      <c r="C105" s="44">
        <f t="shared" si="2"/>
        <v>0</v>
      </c>
      <c r="D105" s="13"/>
      <c r="E105" s="33" t="s">
        <v>35</v>
      </c>
      <c r="F105" s="20">
        <v>362132.96</v>
      </c>
      <c r="G105" s="24">
        <f t="shared" si="3"/>
        <v>0</v>
      </c>
    </row>
    <row r="106" spans="1:7" ht="15.75">
      <c r="A106" s="8" t="s">
        <v>3</v>
      </c>
      <c r="B106" s="38">
        <v>425774.64</v>
      </c>
      <c r="C106" s="44">
        <v>400762.1</v>
      </c>
      <c r="D106" s="13">
        <v>438954.28</v>
      </c>
      <c r="E106" s="30"/>
      <c r="F106" s="15">
        <f>SUM(F107:F111)</f>
        <v>232911.93999999997</v>
      </c>
      <c r="G106" s="24">
        <f t="shared" si="3"/>
        <v>-13179.640000000014</v>
      </c>
    </row>
    <row r="107" spans="1:7" ht="15.75" hidden="1">
      <c r="A107" s="8"/>
      <c r="B107" s="38"/>
      <c r="C107" s="44">
        <f t="shared" si="2"/>
        <v>0</v>
      </c>
      <c r="D107" s="13"/>
      <c r="E107" s="30" t="s">
        <v>47</v>
      </c>
      <c r="F107" s="16">
        <v>215638.8</v>
      </c>
      <c r="G107" s="24">
        <f t="shared" si="3"/>
        <v>0</v>
      </c>
    </row>
    <row r="108" spans="1:7" ht="15.75" hidden="1">
      <c r="A108" s="8"/>
      <c r="B108" s="40"/>
      <c r="C108" s="44">
        <f t="shared" si="2"/>
        <v>0</v>
      </c>
      <c r="D108" s="13"/>
      <c r="E108" s="30" t="s">
        <v>48</v>
      </c>
      <c r="F108" s="16">
        <v>4791.52</v>
      </c>
      <c r="G108" s="24">
        <f t="shared" si="3"/>
        <v>0</v>
      </c>
    </row>
    <row r="109" spans="1:7" ht="15.75" hidden="1">
      <c r="A109" s="8"/>
      <c r="B109" s="38"/>
      <c r="C109" s="44">
        <f t="shared" si="2"/>
        <v>0</v>
      </c>
      <c r="D109" s="13"/>
      <c r="E109" s="30" t="s">
        <v>49</v>
      </c>
      <c r="F109" s="16">
        <v>860</v>
      </c>
      <c r="G109" s="24">
        <f t="shared" si="3"/>
        <v>0</v>
      </c>
    </row>
    <row r="110" spans="1:7" ht="15.75" hidden="1">
      <c r="A110" s="8"/>
      <c r="B110" s="38"/>
      <c r="C110" s="44">
        <f t="shared" si="2"/>
        <v>0</v>
      </c>
      <c r="D110" s="13"/>
      <c r="E110" s="30" t="s">
        <v>50</v>
      </c>
      <c r="F110" s="16">
        <v>5367</v>
      </c>
      <c r="G110" s="24">
        <f t="shared" si="3"/>
        <v>0</v>
      </c>
    </row>
    <row r="111" spans="1:7" ht="15.75" hidden="1">
      <c r="A111" s="8"/>
      <c r="B111" s="38"/>
      <c r="C111" s="44">
        <f t="shared" si="2"/>
        <v>0</v>
      </c>
      <c r="D111" s="13"/>
      <c r="E111" s="30" t="s">
        <v>51</v>
      </c>
      <c r="F111" s="16">
        <v>6254.62</v>
      </c>
      <c r="G111" s="24">
        <f t="shared" si="3"/>
        <v>0</v>
      </c>
    </row>
    <row r="112" spans="1:7" ht="15.75" hidden="1">
      <c r="A112" s="8"/>
      <c r="B112" s="38"/>
      <c r="C112" s="44">
        <f t="shared" si="2"/>
        <v>0</v>
      </c>
      <c r="D112" s="13"/>
      <c r="E112" s="30"/>
      <c r="F112" s="21">
        <f>SUM(F113:F118)/100*13.25</f>
        <v>9384.9432</v>
      </c>
      <c r="G112" s="24">
        <f t="shared" si="3"/>
        <v>0</v>
      </c>
    </row>
    <row r="113" spans="1:7" ht="15.75" hidden="1">
      <c r="A113" s="8"/>
      <c r="B113" s="38"/>
      <c r="C113" s="44">
        <f t="shared" si="2"/>
        <v>0</v>
      </c>
      <c r="D113" s="13"/>
      <c r="E113" s="33" t="s">
        <v>117</v>
      </c>
      <c r="F113" s="22">
        <v>19116.56</v>
      </c>
      <c r="G113" s="24">
        <f t="shared" si="3"/>
        <v>0</v>
      </c>
    </row>
    <row r="114" spans="1:7" ht="15.75" hidden="1">
      <c r="A114" s="8"/>
      <c r="B114" s="38"/>
      <c r="C114" s="44">
        <f t="shared" si="2"/>
        <v>0</v>
      </c>
      <c r="D114" s="13"/>
      <c r="E114" s="33" t="s">
        <v>55</v>
      </c>
      <c r="F114" s="22">
        <v>31188</v>
      </c>
      <c r="G114" s="24">
        <f t="shared" si="3"/>
        <v>0</v>
      </c>
    </row>
    <row r="115" spans="1:7" ht="15.75" hidden="1">
      <c r="A115" s="8"/>
      <c r="B115" s="38"/>
      <c r="C115" s="44">
        <f t="shared" si="2"/>
        <v>0</v>
      </c>
      <c r="D115" s="13"/>
      <c r="E115" s="33" t="s">
        <v>121</v>
      </c>
      <c r="F115" s="22">
        <v>595</v>
      </c>
      <c r="G115" s="24">
        <f t="shared" si="3"/>
        <v>0</v>
      </c>
    </row>
    <row r="116" spans="1:7" ht="15.75" hidden="1">
      <c r="A116" s="8"/>
      <c r="B116" s="38"/>
      <c r="C116" s="44">
        <f t="shared" si="2"/>
        <v>0</v>
      </c>
      <c r="D116" s="13"/>
      <c r="E116" s="33" t="s">
        <v>50</v>
      </c>
      <c r="F116" s="22">
        <v>12020.2</v>
      </c>
      <c r="G116" s="24">
        <f t="shared" si="3"/>
        <v>0</v>
      </c>
    </row>
    <row r="117" spans="1:7" ht="15.75" hidden="1">
      <c r="A117" s="8"/>
      <c r="B117" s="38"/>
      <c r="C117" s="44">
        <f t="shared" si="2"/>
        <v>0</v>
      </c>
      <c r="D117" s="13"/>
      <c r="E117" s="33" t="s">
        <v>123</v>
      </c>
      <c r="F117" s="22">
        <v>1900</v>
      </c>
      <c r="G117" s="24">
        <f t="shared" si="3"/>
        <v>0</v>
      </c>
    </row>
    <row r="118" spans="1:7" ht="30" hidden="1">
      <c r="A118" s="8"/>
      <c r="B118" s="38"/>
      <c r="C118" s="44">
        <f t="shared" si="2"/>
        <v>0</v>
      </c>
      <c r="D118" s="13"/>
      <c r="E118" s="33" t="s">
        <v>52</v>
      </c>
      <c r="F118" s="22">
        <v>6010</v>
      </c>
      <c r="G118" s="24">
        <f t="shared" si="3"/>
        <v>0</v>
      </c>
    </row>
    <row r="119" spans="1:7" ht="15.75" hidden="1">
      <c r="A119" s="8"/>
      <c r="B119" s="38"/>
      <c r="C119" s="44">
        <f t="shared" si="2"/>
        <v>0</v>
      </c>
      <c r="D119" s="13"/>
      <c r="E119" s="30"/>
      <c r="F119" s="17">
        <f>SUM(F120:F123)/100*32.67</f>
        <v>26415.7868601</v>
      </c>
      <c r="G119" s="24">
        <f t="shared" si="3"/>
        <v>0</v>
      </c>
    </row>
    <row r="120" spans="1:7" ht="15.75" hidden="1">
      <c r="A120" s="8"/>
      <c r="B120" s="38"/>
      <c r="C120" s="44">
        <f t="shared" si="2"/>
        <v>0</v>
      </c>
      <c r="D120" s="13"/>
      <c r="E120" s="33" t="s">
        <v>126</v>
      </c>
      <c r="F120" s="18">
        <v>15516.42</v>
      </c>
      <c r="G120" s="24">
        <f t="shared" si="3"/>
        <v>0</v>
      </c>
    </row>
    <row r="121" spans="1:7" ht="15.75" hidden="1">
      <c r="A121" s="8"/>
      <c r="B121" s="38"/>
      <c r="C121" s="44">
        <f t="shared" si="2"/>
        <v>0</v>
      </c>
      <c r="D121" s="13"/>
      <c r="E121" s="33" t="s">
        <v>66</v>
      </c>
      <c r="F121" s="18">
        <f>302993.33/10</f>
        <v>30299.333000000002</v>
      </c>
      <c r="G121" s="24">
        <f t="shared" si="3"/>
        <v>0</v>
      </c>
    </row>
    <row r="122" spans="1:7" ht="30" hidden="1">
      <c r="A122" s="8"/>
      <c r="B122" s="38"/>
      <c r="C122" s="44">
        <f t="shared" si="2"/>
        <v>0</v>
      </c>
      <c r="D122" s="13"/>
      <c r="E122" s="33" t="s">
        <v>52</v>
      </c>
      <c r="F122" s="18">
        <v>33734.65</v>
      </c>
      <c r="G122" s="24">
        <f t="shared" si="3"/>
        <v>0</v>
      </c>
    </row>
    <row r="123" spans="1:7" ht="15.75" hidden="1">
      <c r="A123" s="8"/>
      <c r="B123" s="38"/>
      <c r="C123" s="44">
        <f t="shared" si="2"/>
        <v>0</v>
      </c>
      <c r="D123" s="13"/>
      <c r="E123" s="33" t="s">
        <v>65</v>
      </c>
      <c r="F123" s="18">
        <v>1306</v>
      </c>
      <c r="G123" s="24">
        <f t="shared" si="3"/>
        <v>0</v>
      </c>
    </row>
    <row r="124" spans="1:7" ht="15.75">
      <c r="A124" s="8" t="s">
        <v>4</v>
      </c>
      <c r="B124" s="38">
        <v>84066.93</v>
      </c>
      <c r="C124" s="44">
        <v>61882.6</v>
      </c>
      <c r="D124" s="13">
        <v>84066.93</v>
      </c>
      <c r="E124" s="30"/>
      <c r="F124" s="15">
        <f>SUM(F125:F126)</f>
        <v>46586.92</v>
      </c>
      <c r="G124" s="24">
        <f t="shared" si="3"/>
        <v>0</v>
      </c>
    </row>
    <row r="125" spans="1:7" ht="15.75" hidden="1">
      <c r="A125" s="8"/>
      <c r="B125" s="38"/>
      <c r="C125" s="44">
        <f t="shared" si="2"/>
        <v>0</v>
      </c>
      <c r="D125" s="13"/>
      <c r="E125" s="30" t="s">
        <v>25</v>
      </c>
      <c r="F125" s="16">
        <v>14132.15</v>
      </c>
      <c r="G125" s="24">
        <f t="shared" si="3"/>
        <v>0</v>
      </c>
    </row>
    <row r="126" spans="1:7" ht="15.75" hidden="1">
      <c r="A126" s="8"/>
      <c r="B126" s="38"/>
      <c r="C126" s="44">
        <f t="shared" si="2"/>
        <v>0</v>
      </c>
      <c r="D126" s="13"/>
      <c r="E126" s="30" t="s">
        <v>26</v>
      </c>
      <c r="F126" s="16">
        <v>32454.77</v>
      </c>
      <c r="G126" s="24">
        <f t="shared" si="3"/>
        <v>0</v>
      </c>
    </row>
    <row r="127" spans="1:7" ht="15.75" hidden="1">
      <c r="A127" s="8"/>
      <c r="B127" s="38"/>
      <c r="C127" s="44">
        <f t="shared" si="2"/>
        <v>0</v>
      </c>
      <c r="D127" s="13"/>
      <c r="E127" s="30" t="s">
        <v>22</v>
      </c>
      <c r="F127" s="16">
        <v>1724</v>
      </c>
      <c r="G127" s="24">
        <f t="shared" si="3"/>
        <v>0</v>
      </c>
    </row>
    <row r="128" spans="1:7" ht="15.75" hidden="1">
      <c r="A128" s="8"/>
      <c r="B128" s="38"/>
      <c r="C128" s="44">
        <f t="shared" si="2"/>
        <v>0</v>
      </c>
      <c r="D128" s="13"/>
      <c r="E128" s="30" t="s">
        <v>23</v>
      </c>
      <c r="F128" s="16">
        <v>6332</v>
      </c>
      <c r="G128" s="24">
        <f t="shared" si="3"/>
        <v>0</v>
      </c>
    </row>
    <row r="129" spans="1:7" ht="15.75" hidden="1">
      <c r="A129" s="8"/>
      <c r="B129" s="38"/>
      <c r="C129" s="44">
        <f t="shared" si="2"/>
        <v>0</v>
      </c>
      <c r="D129" s="13"/>
      <c r="E129" s="30" t="s">
        <v>24</v>
      </c>
      <c r="F129" s="16">
        <v>58276</v>
      </c>
      <c r="G129" s="24">
        <f t="shared" si="3"/>
        <v>0</v>
      </c>
    </row>
    <row r="130" spans="1:7" ht="15.75">
      <c r="A130" s="8" t="s">
        <v>5</v>
      </c>
      <c r="B130" s="38">
        <v>258543.873</v>
      </c>
      <c r="C130" s="44">
        <v>226410</v>
      </c>
      <c r="D130" s="13">
        <v>261578.56</v>
      </c>
      <c r="E130" s="30"/>
      <c r="F130" s="15">
        <f>SUM(F131:F135)</f>
        <v>421912.69</v>
      </c>
      <c r="G130" s="24">
        <f t="shared" si="3"/>
        <v>-3034.6870000000054</v>
      </c>
    </row>
    <row r="131" spans="1:7" ht="15.75" hidden="1">
      <c r="A131" s="8"/>
      <c r="B131" s="38"/>
      <c r="C131" s="44">
        <f t="shared" si="2"/>
        <v>0</v>
      </c>
      <c r="D131" s="13"/>
      <c r="E131" s="30" t="s">
        <v>44</v>
      </c>
      <c r="F131" s="16">
        <v>3789.47</v>
      </c>
      <c r="G131" s="24">
        <f t="shared" si="3"/>
        <v>0</v>
      </c>
    </row>
    <row r="132" spans="1:7" ht="15.75" hidden="1">
      <c r="A132" s="8"/>
      <c r="B132" s="38"/>
      <c r="C132" s="44">
        <f t="shared" si="2"/>
        <v>0</v>
      </c>
      <c r="D132" s="13"/>
      <c r="E132" s="30" t="s">
        <v>112</v>
      </c>
      <c r="F132" s="16">
        <v>23033.6</v>
      </c>
      <c r="G132" s="24">
        <f t="shared" si="3"/>
        <v>0</v>
      </c>
    </row>
    <row r="133" spans="1:7" ht="15.75" hidden="1">
      <c r="A133" s="8"/>
      <c r="B133" s="38"/>
      <c r="C133" s="44">
        <f aca="true" t="shared" si="4" ref="C133:C176">B133*0.68564763</f>
        <v>0</v>
      </c>
      <c r="D133" s="13"/>
      <c r="E133" s="30" t="s">
        <v>45</v>
      </c>
      <c r="F133" s="16">
        <v>26452.18</v>
      </c>
      <c r="G133" s="24">
        <f t="shared" si="3"/>
        <v>0</v>
      </c>
    </row>
    <row r="134" spans="1:7" ht="15.75" hidden="1">
      <c r="A134" s="8"/>
      <c r="B134" s="38"/>
      <c r="C134" s="44">
        <f t="shared" si="4"/>
        <v>0</v>
      </c>
      <c r="D134" s="13"/>
      <c r="E134" s="30" t="s">
        <v>138</v>
      </c>
      <c r="F134" s="16">
        <v>121637.12</v>
      </c>
      <c r="G134" s="24">
        <f t="shared" si="3"/>
        <v>0</v>
      </c>
    </row>
    <row r="135" spans="1:7" ht="15.75" hidden="1">
      <c r="A135" s="8"/>
      <c r="B135" s="38"/>
      <c r="C135" s="44">
        <f t="shared" si="4"/>
        <v>0</v>
      </c>
      <c r="D135" s="13"/>
      <c r="E135" s="30" t="s">
        <v>46</v>
      </c>
      <c r="F135" s="16">
        <v>247000.32</v>
      </c>
      <c r="G135" s="24">
        <f aca="true" t="shared" si="5" ref="G135:G181">B135-D135</f>
        <v>0</v>
      </c>
    </row>
    <row r="136" spans="1:7" ht="15.75">
      <c r="A136" s="8" t="s">
        <v>6</v>
      </c>
      <c r="B136" s="38">
        <v>145862.08</v>
      </c>
      <c r="C136" s="44">
        <v>120858.29</v>
      </c>
      <c r="D136" s="13">
        <v>147287.33</v>
      </c>
      <c r="E136" s="30"/>
      <c r="F136" s="15">
        <f>SUM(F137:F138)</f>
        <v>54000</v>
      </c>
      <c r="G136" s="24">
        <f t="shared" si="5"/>
        <v>-1425.25</v>
      </c>
    </row>
    <row r="137" spans="1:7" ht="15.75" hidden="1">
      <c r="A137" s="8"/>
      <c r="B137" s="38"/>
      <c r="C137" s="35">
        <f t="shared" si="4"/>
        <v>0</v>
      </c>
      <c r="D137" s="13"/>
      <c r="E137" s="30" t="s">
        <v>53</v>
      </c>
      <c r="F137" s="16">
        <v>20000</v>
      </c>
      <c r="G137" s="24">
        <f t="shared" si="5"/>
        <v>0</v>
      </c>
    </row>
    <row r="138" spans="1:7" ht="30" hidden="1">
      <c r="A138" s="8"/>
      <c r="B138" s="40">
        <f>F136+F139+F141+F143</f>
        <v>155343.99037500002</v>
      </c>
      <c r="C138" s="35">
        <f t="shared" si="4"/>
        <v>106511.23883536157</v>
      </c>
      <c r="D138" s="13"/>
      <c r="E138" s="30" t="s">
        <v>111</v>
      </c>
      <c r="F138" s="16">
        <v>34000</v>
      </c>
      <c r="G138" s="24">
        <f t="shared" si="5"/>
        <v>155343.99037500002</v>
      </c>
    </row>
    <row r="139" spans="1:7" ht="15.75" hidden="1">
      <c r="A139" s="8"/>
      <c r="B139" s="38"/>
      <c r="C139" s="35">
        <f t="shared" si="4"/>
        <v>0</v>
      </c>
      <c r="D139" s="13"/>
      <c r="E139" s="30"/>
      <c r="F139" s="21">
        <f>SUM(F140)/100*13.25</f>
        <v>145.75</v>
      </c>
      <c r="G139" s="24">
        <f t="shared" si="5"/>
        <v>0</v>
      </c>
    </row>
    <row r="140" spans="1:7" ht="15.75" hidden="1">
      <c r="A140" s="8"/>
      <c r="B140" s="38"/>
      <c r="C140" s="35">
        <f t="shared" si="4"/>
        <v>0</v>
      </c>
      <c r="D140" s="13"/>
      <c r="E140" s="33" t="s">
        <v>120</v>
      </c>
      <c r="F140" s="22">
        <v>1100</v>
      </c>
      <c r="G140" s="24">
        <f t="shared" si="5"/>
        <v>0</v>
      </c>
    </row>
    <row r="141" spans="1:7" ht="15.75" hidden="1">
      <c r="A141" s="8"/>
      <c r="B141" s="38"/>
      <c r="C141" s="35">
        <f t="shared" si="4"/>
        <v>0</v>
      </c>
      <c r="D141" s="13"/>
      <c r="E141" s="30"/>
      <c r="F141" s="17">
        <f>SUM(F142)/100*32.67</f>
        <v>118.5921</v>
      </c>
      <c r="G141" s="24">
        <f t="shared" si="5"/>
        <v>0</v>
      </c>
    </row>
    <row r="142" spans="1:7" ht="15.75" hidden="1">
      <c r="A142" s="8"/>
      <c r="B142" s="38"/>
      <c r="C142" s="35">
        <f t="shared" si="4"/>
        <v>0</v>
      </c>
      <c r="D142" s="13"/>
      <c r="E142" s="33" t="s">
        <v>127</v>
      </c>
      <c r="F142" s="18">
        <v>363</v>
      </c>
      <c r="G142" s="24">
        <f t="shared" si="5"/>
        <v>0</v>
      </c>
    </row>
    <row r="143" spans="1:7" ht="15.75" hidden="1">
      <c r="A143" s="8"/>
      <c r="B143" s="38"/>
      <c r="C143" s="35">
        <f t="shared" si="4"/>
        <v>0</v>
      </c>
      <c r="D143" s="13"/>
      <c r="E143" s="32"/>
      <c r="F143" s="23">
        <f>SUM(F144:F145)/100*13.25</f>
        <v>101079.64827500001</v>
      </c>
      <c r="G143" s="24">
        <f t="shared" si="5"/>
        <v>0</v>
      </c>
    </row>
    <row r="144" spans="1:7" ht="15.75" hidden="1">
      <c r="A144" s="8"/>
      <c r="B144" s="38"/>
      <c r="C144" s="35">
        <f t="shared" si="4"/>
        <v>0</v>
      </c>
      <c r="D144" s="13"/>
      <c r="E144" s="33" t="s">
        <v>78</v>
      </c>
      <c r="F144" s="20">
        <v>666104.27</v>
      </c>
      <c r="G144" s="24">
        <f t="shared" si="5"/>
        <v>0</v>
      </c>
    </row>
    <row r="145" spans="1:7" ht="15.75" hidden="1">
      <c r="A145" s="8"/>
      <c r="B145" s="38"/>
      <c r="C145" s="35">
        <f t="shared" si="4"/>
        <v>0</v>
      </c>
      <c r="D145" s="13"/>
      <c r="E145" s="33" t="s">
        <v>41</v>
      </c>
      <c r="F145" s="20">
        <v>96761</v>
      </c>
      <c r="G145" s="24">
        <f t="shared" si="5"/>
        <v>0</v>
      </c>
    </row>
    <row r="146" spans="1:7" ht="19.5">
      <c r="A146" s="14" t="s">
        <v>7</v>
      </c>
      <c r="B146" s="39">
        <f>B148+B150+B152+B154</f>
        <v>7516346.87</v>
      </c>
      <c r="C146" s="39">
        <f>C148+C150+C152+C154</f>
        <v>7491333.76</v>
      </c>
      <c r="D146" s="35">
        <f>D148+D150+D152+D154</f>
        <v>7516346.87</v>
      </c>
      <c r="E146" s="30"/>
      <c r="F146" s="24"/>
      <c r="G146" s="31">
        <f t="shared" si="5"/>
        <v>0</v>
      </c>
    </row>
    <row r="147" spans="1:7" ht="15.75" hidden="1">
      <c r="A147" s="8"/>
      <c r="B147" s="38"/>
      <c r="C147" s="35">
        <f t="shared" si="4"/>
        <v>0</v>
      </c>
      <c r="D147" s="13"/>
      <c r="E147" s="30"/>
      <c r="F147" s="24"/>
      <c r="G147" s="24">
        <f t="shared" si="5"/>
        <v>0</v>
      </c>
    </row>
    <row r="148" spans="1:7" ht="15.75">
      <c r="A148" s="8" t="s">
        <v>8</v>
      </c>
      <c r="B148" s="41">
        <v>385123.02</v>
      </c>
      <c r="C148" s="44">
        <v>363227.35</v>
      </c>
      <c r="D148" s="34">
        <v>385123.02</v>
      </c>
      <c r="E148" s="30" t="s">
        <v>21</v>
      </c>
      <c r="F148" s="15">
        <v>185199.75</v>
      </c>
      <c r="G148" s="24">
        <f t="shared" si="5"/>
        <v>0</v>
      </c>
    </row>
    <row r="149" spans="1:7" ht="15.75" hidden="1">
      <c r="A149" s="8"/>
      <c r="B149" s="41"/>
      <c r="C149" s="44">
        <f t="shared" si="4"/>
        <v>0</v>
      </c>
      <c r="D149" s="34"/>
      <c r="E149" s="30"/>
      <c r="F149" s="24"/>
      <c r="G149" s="24">
        <f t="shared" si="5"/>
        <v>0</v>
      </c>
    </row>
    <row r="150" spans="1:7" ht="15.75">
      <c r="A150" s="8" t="s">
        <v>9</v>
      </c>
      <c r="B150" s="41">
        <v>576907.97</v>
      </c>
      <c r="C150" s="44">
        <v>565007.77</v>
      </c>
      <c r="D150" s="34">
        <v>576907.97</v>
      </c>
      <c r="E150" s="30" t="s">
        <v>21</v>
      </c>
      <c r="F150" s="15">
        <v>380932.1</v>
      </c>
      <c r="G150" s="24">
        <f t="shared" si="5"/>
        <v>0</v>
      </c>
    </row>
    <row r="151" spans="1:7" ht="15.75" hidden="1">
      <c r="A151" s="8"/>
      <c r="B151" s="41"/>
      <c r="C151" s="44">
        <f t="shared" si="4"/>
        <v>0</v>
      </c>
      <c r="D151" s="34"/>
      <c r="E151" s="30"/>
      <c r="F151" s="24"/>
      <c r="G151" s="24">
        <f t="shared" si="5"/>
        <v>0</v>
      </c>
    </row>
    <row r="152" spans="1:7" ht="15.75">
      <c r="A152" s="8" t="s">
        <v>141</v>
      </c>
      <c r="B152" s="41">
        <v>3969928.33</v>
      </c>
      <c r="C152" s="44">
        <v>3947862.33</v>
      </c>
      <c r="D152" s="34">
        <v>3969928.33</v>
      </c>
      <c r="E152" s="30" t="s">
        <v>21</v>
      </c>
      <c r="F152" s="15">
        <f>3676163.11+218744.75</f>
        <v>3894907.86</v>
      </c>
      <c r="G152" s="24">
        <f t="shared" si="5"/>
        <v>0</v>
      </c>
    </row>
    <row r="153" spans="1:7" ht="15.75" hidden="1">
      <c r="A153" s="8"/>
      <c r="B153" s="41"/>
      <c r="C153" s="44">
        <f t="shared" si="4"/>
        <v>0</v>
      </c>
      <c r="D153" s="34"/>
      <c r="E153" s="30"/>
      <c r="F153" s="24"/>
      <c r="G153" s="24">
        <f t="shared" si="5"/>
        <v>0</v>
      </c>
    </row>
    <row r="154" spans="1:7" ht="15.75">
      <c r="A154" s="8" t="s">
        <v>10</v>
      </c>
      <c r="B154" s="41">
        <v>2584387.55</v>
      </c>
      <c r="C154" s="44">
        <v>2615236.31</v>
      </c>
      <c r="D154" s="34">
        <v>2584387.55</v>
      </c>
      <c r="E154" s="30" t="s">
        <v>21</v>
      </c>
      <c r="F154" s="15">
        <v>2027265.27</v>
      </c>
      <c r="G154" s="24">
        <f t="shared" si="5"/>
        <v>0</v>
      </c>
    </row>
    <row r="155" spans="1:7" ht="15.75" hidden="1">
      <c r="A155" s="8"/>
      <c r="B155" s="38"/>
      <c r="C155" s="35">
        <f t="shared" si="4"/>
        <v>0</v>
      </c>
      <c r="D155" s="13"/>
      <c r="E155" s="30"/>
      <c r="F155" s="23"/>
      <c r="G155" s="24">
        <f t="shared" si="5"/>
        <v>0</v>
      </c>
    </row>
    <row r="156" spans="1:7" ht="19.5">
      <c r="A156" s="14" t="s">
        <v>11</v>
      </c>
      <c r="B156" s="39">
        <f>B158+B163+B177+B180+B181</f>
        <v>1205386</v>
      </c>
      <c r="C156" s="39">
        <f>C158+C163+C177+C180+C181</f>
        <v>1094034.4300000002</v>
      </c>
      <c r="D156" s="35">
        <f>D158+D163+D177+D180+D181</f>
        <v>1211574.8399999999</v>
      </c>
      <c r="E156" s="30"/>
      <c r="F156" s="24"/>
      <c r="G156" s="31">
        <f t="shared" si="5"/>
        <v>-6188.839999999851</v>
      </c>
    </row>
    <row r="157" spans="1:7" ht="15.75" hidden="1">
      <c r="A157" s="8"/>
      <c r="B157" s="38"/>
      <c r="C157" s="35">
        <f t="shared" si="4"/>
        <v>0</v>
      </c>
      <c r="D157" s="13"/>
      <c r="E157" s="30"/>
      <c r="F157" s="24"/>
      <c r="G157" s="24">
        <f t="shared" si="5"/>
        <v>0</v>
      </c>
    </row>
    <row r="158" spans="1:7" ht="15.75">
      <c r="A158" s="8" t="s">
        <v>12</v>
      </c>
      <c r="B158" s="38">
        <v>254186.94</v>
      </c>
      <c r="C158" s="44">
        <v>237015.63</v>
      </c>
      <c r="D158" s="13">
        <v>252173.88</v>
      </c>
      <c r="E158" s="30" t="s">
        <v>21</v>
      </c>
      <c r="F158" s="26">
        <v>271545</v>
      </c>
      <c r="G158" s="24">
        <f t="shared" si="5"/>
        <v>2013.0599999999977</v>
      </c>
    </row>
    <row r="159" spans="1:7" ht="15.75" hidden="1">
      <c r="A159" s="8"/>
      <c r="B159" s="38"/>
      <c r="C159" s="44">
        <f t="shared" si="4"/>
        <v>0</v>
      </c>
      <c r="D159" s="13"/>
      <c r="E159" s="30"/>
      <c r="F159" s="24"/>
      <c r="G159" s="24">
        <f t="shared" si="5"/>
        <v>0</v>
      </c>
    </row>
    <row r="160" spans="1:7" ht="15.75" hidden="1">
      <c r="A160" s="8"/>
      <c r="B160" s="38"/>
      <c r="C160" s="44">
        <f t="shared" si="4"/>
        <v>0</v>
      </c>
      <c r="D160" s="13"/>
      <c r="E160" s="30" t="s">
        <v>27</v>
      </c>
      <c r="F160" s="16">
        <v>3610</v>
      </c>
      <c r="G160" s="24">
        <f t="shared" si="5"/>
        <v>0</v>
      </c>
    </row>
    <row r="161" spans="1:7" ht="15.75" hidden="1">
      <c r="A161" s="8"/>
      <c r="B161" s="38"/>
      <c r="C161" s="44">
        <f t="shared" si="4"/>
        <v>0</v>
      </c>
      <c r="D161" s="13"/>
      <c r="E161" s="30" t="s">
        <v>28</v>
      </c>
      <c r="F161" s="16">
        <v>625452.29</v>
      </c>
      <c r="G161" s="24">
        <f t="shared" si="5"/>
        <v>0</v>
      </c>
    </row>
    <row r="162" spans="1:7" ht="15.75" hidden="1">
      <c r="A162" s="8"/>
      <c r="B162" s="38"/>
      <c r="C162" s="44">
        <f t="shared" si="4"/>
        <v>0</v>
      </c>
      <c r="D162" s="13"/>
      <c r="E162" s="30" t="s">
        <v>29</v>
      </c>
      <c r="F162" s="16">
        <v>7810</v>
      </c>
      <c r="G162" s="24">
        <f t="shared" si="5"/>
        <v>0</v>
      </c>
    </row>
    <row r="163" spans="1:7" ht="15.75">
      <c r="A163" s="8" t="s">
        <v>13</v>
      </c>
      <c r="B163" s="38">
        <v>337826.56</v>
      </c>
      <c r="C163" s="44">
        <v>314019.22</v>
      </c>
      <c r="D163" s="13">
        <v>336645.23</v>
      </c>
      <c r="E163" s="30"/>
      <c r="F163" s="25">
        <f>SUM(F164:F170)/100*13.25</f>
        <v>237724.913425</v>
      </c>
      <c r="G163" s="24">
        <f t="shared" si="5"/>
        <v>1181.3300000000163</v>
      </c>
    </row>
    <row r="164" spans="1:7" ht="15.75" hidden="1">
      <c r="A164" s="8"/>
      <c r="B164" s="38"/>
      <c r="C164" s="44">
        <f t="shared" si="4"/>
        <v>0</v>
      </c>
      <c r="D164" s="13"/>
      <c r="E164" s="33" t="s">
        <v>79</v>
      </c>
      <c r="F164" s="20">
        <v>653436.41</v>
      </c>
      <c r="G164" s="24">
        <f t="shared" si="5"/>
        <v>0</v>
      </c>
    </row>
    <row r="165" spans="1:7" ht="15.75" hidden="1">
      <c r="A165" s="8"/>
      <c r="B165" s="38"/>
      <c r="C165" s="44">
        <f t="shared" si="4"/>
        <v>0</v>
      </c>
      <c r="D165" s="13"/>
      <c r="E165" s="33" t="s">
        <v>68</v>
      </c>
      <c r="F165" s="20">
        <v>369727.07</v>
      </c>
      <c r="G165" s="24">
        <f t="shared" si="5"/>
        <v>0</v>
      </c>
    </row>
    <row r="166" spans="1:7" ht="15.75" hidden="1">
      <c r="A166" s="8"/>
      <c r="B166" s="38"/>
      <c r="C166" s="44">
        <f t="shared" si="4"/>
        <v>0</v>
      </c>
      <c r="D166" s="13"/>
      <c r="E166" s="33" t="s">
        <v>18</v>
      </c>
      <c r="F166" s="20">
        <v>26904.5</v>
      </c>
      <c r="G166" s="24">
        <f t="shared" si="5"/>
        <v>0</v>
      </c>
    </row>
    <row r="167" spans="1:7" ht="15.75" hidden="1">
      <c r="A167" s="8"/>
      <c r="B167" s="38"/>
      <c r="C167" s="44">
        <f t="shared" si="4"/>
        <v>0</v>
      </c>
      <c r="D167" s="13"/>
      <c r="E167" s="33" t="s">
        <v>89</v>
      </c>
      <c r="F167" s="20">
        <v>174400</v>
      </c>
      <c r="G167" s="24">
        <f t="shared" si="5"/>
        <v>0</v>
      </c>
    </row>
    <row r="168" spans="1:7" ht="15.75" hidden="1">
      <c r="A168" s="8"/>
      <c r="B168" s="38"/>
      <c r="C168" s="44">
        <f t="shared" si="4"/>
        <v>0</v>
      </c>
      <c r="D168" s="13"/>
      <c r="E168" s="33" t="s">
        <v>88</v>
      </c>
      <c r="F168" s="20">
        <v>39526.32</v>
      </c>
      <c r="G168" s="24">
        <f t="shared" si="5"/>
        <v>0</v>
      </c>
    </row>
    <row r="169" spans="1:7" ht="15.75" hidden="1">
      <c r="A169" s="8"/>
      <c r="B169" s="38"/>
      <c r="C169" s="44">
        <f t="shared" si="4"/>
        <v>0</v>
      </c>
      <c r="D169" s="13"/>
      <c r="E169" s="33" t="s">
        <v>72</v>
      </c>
      <c r="F169" s="20">
        <v>418719.71</v>
      </c>
      <c r="G169" s="24">
        <f t="shared" si="5"/>
        <v>0</v>
      </c>
    </row>
    <row r="170" spans="1:7" ht="30" hidden="1">
      <c r="A170" s="8"/>
      <c r="B170" s="38"/>
      <c r="C170" s="44">
        <f t="shared" si="4"/>
        <v>0</v>
      </c>
      <c r="D170" s="13"/>
      <c r="E170" s="33" t="s">
        <v>105</v>
      </c>
      <c r="F170" s="20">
        <v>111436.28</v>
      </c>
      <c r="G170" s="24">
        <f t="shared" si="5"/>
        <v>0</v>
      </c>
    </row>
    <row r="171" spans="1:7" ht="15.75" hidden="1">
      <c r="A171" s="8"/>
      <c r="B171" s="38"/>
      <c r="C171" s="44">
        <f t="shared" si="4"/>
        <v>0</v>
      </c>
      <c r="D171" s="13"/>
      <c r="E171" s="30"/>
      <c r="F171" s="21">
        <f>SUM(F172:F173)/100*13.25</f>
        <v>8320.92315</v>
      </c>
      <c r="G171" s="24">
        <f t="shared" si="5"/>
        <v>0</v>
      </c>
    </row>
    <row r="172" spans="1:7" ht="15.75" hidden="1">
      <c r="A172" s="8"/>
      <c r="B172" s="38"/>
      <c r="C172" s="44">
        <f t="shared" si="4"/>
        <v>0</v>
      </c>
      <c r="D172" s="13"/>
      <c r="E172" s="33" t="s">
        <v>58</v>
      </c>
      <c r="F172" s="22">
        <v>53840.56</v>
      </c>
      <c r="G172" s="24">
        <f t="shared" si="5"/>
        <v>0</v>
      </c>
    </row>
    <row r="173" spans="1:7" ht="15.75" hidden="1">
      <c r="A173" s="8"/>
      <c r="B173" s="38"/>
      <c r="C173" s="44">
        <f t="shared" si="4"/>
        <v>0</v>
      </c>
      <c r="D173" s="13"/>
      <c r="E173" s="33" t="s">
        <v>60</v>
      </c>
      <c r="F173" s="22">
        <v>8958.86</v>
      </c>
      <c r="G173" s="24">
        <f t="shared" si="5"/>
        <v>0</v>
      </c>
    </row>
    <row r="174" spans="1:7" ht="15.75" hidden="1">
      <c r="A174" s="8"/>
      <c r="B174" s="38"/>
      <c r="C174" s="44">
        <f t="shared" si="4"/>
        <v>0</v>
      </c>
      <c r="D174" s="13"/>
      <c r="E174" s="30" t="s">
        <v>19</v>
      </c>
      <c r="F174" s="16">
        <v>2440</v>
      </c>
      <c r="G174" s="24">
        <f t="shared" si="5"/>
        <v>0</v>
      </c>
    </row>
    <row r="175" spans="1:7" ht="15.75" hidden="1">
      <c r="A175" s="8"/>
      <c r="B175" s="38"/>
      <c r="C175" s="44">
        <f t="shared" si="4"/>
        <v>0</v>
      </c>
      <c r="D175" s="13"/>
      <c r="E175" s="30" t="s">
        <v>20</v>
      </c>
      <c r="F175" s="16">
        <v>12800</v>
      </c>
      <c r="G175" s="24">
        <f t="shared" si="5"/>
        <v>0</v>
      </c>
    </row>
    <row r="176" spans="1:7" ht="15.75" hidden="1">
      <c r="A176" s="8"/>
      <c r="B176" s="38"/>
      <c r="C176" s="44">
        <f t="shared" si="4"/>
        <v>0</v>
      </c>
      <c r="D176" s="13"/>
      <c r="E176" s="30"/>
      <c r="F176" s="24"/>
      <c r="G176" s="24">
        <f t="shared" si="5"/>
        <v>0</v>
      </c>
    </row>
    <row r="177" spans="1:7" ht="15.75">
      <c r="A177" s="8" t="s">
        <v>17</v>
      </c>
      <c r="B177" s="38">
        <v>87390.62</v>
      </c>
      <c r="C177" s="44">
        <v>60399.62</v>
      </c>
      <c r="D177" s="13">
        <v>87135.4</v>
      </c>
      <c r="E177" s="30" t="s">
        <v>21</v>
      </c>
      <c r="F177" s="15">
        <v>92182</v>
      </c>
      <c r="G177" s="24">
        <f t="shared" si="5"/>
        <v>255.22000000000116</v>
      </c>
    </row>
    <row r="178" spans="1:7" ht="15.75" hidden="1">
      <c r="A178" s="8"/>
      <c r="B178" s="38"/>
      <c r="C178" s="44">
        <v>134777.95</v>
      </c>
      <c r="D178" s="13"/>
      <c r="E178" s="30"/>
      <c r="F178" s="24"/>
      <c r="G178" s="24">
        <f t="shared" si="5"/>
        <v>0</v>
      </c>
    </row>
    <row r="179" spans="1:7" ht="15.75" hidden="1">
      <c r="A179" s="8" t="s">
        <v>16</v>
      </c>
      <c r="B179" s="38">
        <v>72000</v>
      </c>
      <c r="C179" s="44">
        <v>134777.95</v>
      </c>
      <c r="D179" s="13"/>
      <c r="E179" s="30"/>
      <c r="F179" s="24"/>
      <c r="G179" s="24">
        <f t="shared" si="5"/>
        <v>72000</v>
      </c>
    </row>
    <row r="180" spans="1:7" ht="15.75">
      <c r="A180" s="8" t="s">
        <v>168</v>
      </c>
      <c r="B180" s="38">
        <v>491707.36</v>
      </c>
      <c r="C180" s="44">
        <v>472488.09</v>
      </c>
      <c r="D180" s="13">
        <v>501234.68</v>
      </c>
      <c r="E180" s="30"/>
      <c r="F180" s="24"/>
      <c r="G180" s="24">
        <f t="shared" si="5"/>
        <v>-9527.320000000007</v>
      </c>
    </row>
    <row r="181" spans="1:7" ht="15.75">
      <c r="A181" s="8" t="s">
        <v>169</v>
      </c>
      <c r="B181" s="38">
        <v>34274.52</v>
      </c>
      <c r="C181" s="44">
        <v>10111.87</v>
      </c>
      <c r="D181" s="13">
        <v>34385.65</v>
      </c>
      <c r="E181" s="30"/>
      <c r="F181" s="24"/>
      <c r="G181" s="24">
        <f t="shared" si="5"/>
        <v>-111.13000000000466</v>
      </c>
    </row>
    <row r="182" spans="1:7" ht="15.75">
      <c r="A182" s="8" t="s">
        <v>170</v>
      </c>
      <c r="B182" s="38">
        <v>180925</v>
      </c>
      <c r="C182" s="44">
        <v>180925</v>
      </c>
      <c r="D182" s="13">
        <v>9072</v>
      </c>
      <c r="E182" s="30"/>
      <c r="F182" s="24"/>
      <c r="G182" s="24">
        <v>171853</v>
      </c>
    </row>
    <row r="183" spans="1:7" ht="15.75" customHeight="1">
      <c r="A183" s="8"/>
      <c r="B183" s="42">
        <f aca="true" t="shared" si="6" ref="B183:G183">B156+B146+B4</f>
        <v>12484884.573000003</v>
      </c>
      <c r="C183" s="42">
        <f t="shared" si="6"/>
        <v>12055555.05</v>
      </c>
      <c r="D183" s="42">
        <f t="shared" si="6"/>
        <v>12021531.360000001</v>
      </c>
      <c r="E183" s="42">
        <f t="shared" si="6"/>
        <v>0</v>
      </c>
      <c r="F183" s="42">
        <f t="shared" si="6"/>
        <v>0</v>
      </c>
      <c r="G183" s="36">
        <f t="shared" si="6"/>
        <v>463353.21300000045</v>
      </c>
    </row>
    <row r="184" spans="1:10" ht="32.25" customHeight="1">
      <c r="A184" s="64" t="s">
        <v>166</v>
      </c>
      <c r="B184" s="65"/>
      <c r="C184" s="65"/>
      <c r="D184" s="65"/>
      <c r="E184" s="65"/>
      <c r="F184" s="65"/>
      <c r="G184" s="65"/>
      <c r="H184" s="65"/>
      <c r="I184" s="65"/>
      <c r="J184" s="45"/>
    </row>
    <row r="185" spans="1:10" ht="21">
      <c r="A185" s="66" t="s">
        <v>167</v>
      </c>
      <c r="B185" s="66"/>
      <c r="C185" s="66"/>
      <c r="D185" s="66"/>
      <c r="E185" s="66"/>
      <c r="F185" s="66"/>
      <c r="G185" s="66"/>
      <c r="H185" s="66"/>
      <c r="I185" s="66"/>
      <c r="J185" s="45" t="s">
        <v>142</v>
      </c>
    </row>
    <row r="186" spans="1:10" ht="70.5" customHeight="1">
      <c r="A186" s="46"/>
      <c r="B186" s="67" t="s">
        <v>143</v>
      </c>
      <c r="C186" s="67"/>
      <c r="D186" s="68" t="s">
        <v>144</v>
      </c>
      <c r="E186" s="69"/>
      <c r="F186" s="47"/>
      <c r="G186" s="47"/>
      <c r="H186" s="68" t="s">
        <v>145</v>
      </c>
      <c r="I186" s="69"/>
      <c r="J186" s="45"/>
    </row>
    <row r="187" spans="1:10" ht="15">
      <c r="A187" s="46"/>
      <c r="B187" s="48" t="s">
        <v>146</v>
      </c>
      <c r="C187" s="48" t="s">
        <v>147</v>
      </c>
      <c r="D187" s="48" t="s">
        <v>146</v>
      </c>
      <c r="E187" s="48" t="s">
        <v>147</v>
      </c>
      <c r="F187" s="48"/>
      <c r="G187" s="48" t="s">
        <v>147</v>
      </c>
      <c r="H187" s="48" t="s">
        <v>146</v>
      </c>
      <c r="I187" s="48" t="s">
        <v>147</v>
      </c>
      <c r="J187" s="45"/>
    </row>
    <row r="188" spans="1:11" ht="15">
      <c r="A188" s="46" t="s">
        <v>148</v>
      </c>
      <c r="B188" s="49">
        <v>419493.66</v>
      </c>
      <c r="C188" s="49">
        <f>B188*0.92</f>
        <v>385934.16719999997</v>
      </c>
      <c r="D188" s="49">
        <v>808882.97</v>
      </c>
      <c r="E188" s="49">
        <f>D188*J188</f>
        <v>744172.3324</v>
      </c>
      <c r="F188" s="49"/>
      <c r="G188" s="49">
        <f>D188*0.92</f>
        <v>744172.3324</v>
      </c>
      <c r="H188" s="50">
        <v>1228376.63</v>
      </c>
      <c r="I188" s="49">
        <f>H188*0.92</f>
        <v>1130106.4996</v>
      </c>
      <c r="J188" s="51">
        <v>0.92</v>
      </c>
      <c r="K188" s="60"/>
    </row>
    <row r="189" spans="1:11" ht="15">
      <c r="A189" s="46" t="s">
        <v>149</v>
      </c>
      <c r="B189" s="49">
        <v>419442.66</v>
      </c>
      <c r="C189" s="49">
        <f>B189*0.69</f>
        <v>289415.43539999996</v>
      </c>
      <c r="D189" s="49">
        <v>776463.64</v>
      </c>
      <c r="E189" s="49">
        <f aca="true" t="shared" si="7" ref="E189:E198">D189*J189</f>
        <v>535759.9116</v>
      </c>
      <c r="F189" s="49"/>
      <c r="G189" s="49">
        <f>D189*0.69</f>
        <v>535759.9116</v>
      </c>
      <c r="H189" s="50">
        <v>1195906.3</v>
      </c>
      <c r="I189" s="49">
        <f>H189*0.69</f>
        <v>825175.347</v>
      </c>
      <c r="J189" s="51">
        <v>0.69</v>
      </c>
      <c r="K189" s="60"/>
    </row>
    <row r="190" spans="1:11" ht="15">
      <c r="A190" s="46" t="s">
        <v>150</v>
      </c>
      <c r="B190" s="49">
        <v>419697.93</v>
      </c>
      <c r="C190" s="49">
        <f>B190*1.17</f>
        <v>491046.5781</v>
      </c>
      <c r="D190" s="49">
        <v>711911.15</v>
      </c>
      <c r="E190" s="49">
        <f t="shared" si="7"/>
        <v>832936.0455</v>
      </c>
      <c r="F190" s="49"/>
      <c r="G190" s="49">
        <f>D190*1.17</f>
        <v>832936.0455</v>
      </c>
      <c r="H190" s="50">
        <v>1131609.08</v>
      </c>
      <c r="I190" s="49">
        <f>H190*1.17</f>
        <v>1323982.6236</v>
      </c>
      <c r="J190" s="51">
        <v>1.17</v>
      </c>
      <c r="K190" s="60"/>
    </row>
    <row r="191" spans="1:10" ht="15">
      <c r="A191" s="46" t="s">
        <v>151</v>
      </c>
      <c r="B191" s="49">
        <v>419442.66</v>
      </c>
      <c r="C191" s="49">
        <f>B191*1.31</f>
        <v>549469.8846</v>
      </c>
      <c r="D191" s="49">
        <v>687117.43</v>
      </c>
      <c r="E191" s="49">
        <f t="shared" si="7"/>
        <v>900123.8333</v>
      </c>
      <c r="F191" s="49"/>
      <c r="G191" s="49">
        <f>D191*1.31</f>
        <v>900123.8333</v>
      </c>
      <c r="H191" s="50">
        <v>1106560.09</v>
      </c>
      <c r="I191" s="49">
        <f>H191*1.31</f>
        <v>1449593.7179000003</v>
      </c>
      <c r="J191" s="51">
        <v>1.31</v>
      </c>
    </row>
    <row r="192" spans="1:11" ht="15">
      <c r="A192" s="46" t="s">
        <v>152</v>
      </c>
      <c r="B192" s="49">
        <v>419442.66</v>
      </c>
      <c r="C192" s="49">
        <f>B192*0.9</f>
        <v>377498.394</v>
      </c>
      <c r="D192" s="49">
        <v>543847.47</v>
      </c>
      <c r="E192" s="49">
        <f t="shared" si="7"/>
        <v>489462.723</v>
      </c>
      <c r="F192" s="49"/>
      <c r="G192" s="49">
        <f>D192*0.9</f>
        <v>489462.723</v>
      </c>
      <c r="H192" s="50">
        <v>963290.13</v>
      </c>
      <c r="I192" s="49">
        <f>H192*0.9</f>
        <v>866961.117</v>
      </c>
      <c r="J192" s="51">
        <v>0.9</v>
      </c>
      <c r="K192" s="52"/>
    </row>
    <row r="193" spans="1:10" ht="15">
      <c r="A193" s="46" t="s">
        <v>153</v>
      </c>
      <c r="B193" s="49">
        <v>419442.66</v>
      </c>
      <c r="C193" s="49">
        <f>B193*1.14</f>
        <v>478164.63239999994</v>
      </c>
      <c r="D193" s="49">
        <v>429520.85</v>
      </c>
      <c r="E193" s="49">
        <f t="shared" si="7"/>
        <v>489653.7689999999</v>
      </c>
      <c r="F193" s="49"/>
      <c r="G193" s="49">
        <f>D193*1.14</f>
        <v>489653.7689999999</v>
      </c>
      <c r="H193" s="50">
        <v>848963.51</v>
      </c>
      <c r="I193" s="49">
        <f>H193*1.14</f>
        <v>967818.4014</v>
      </c>
      <c r="J193" s="51">
        <v>1.14</v>
      </c>
    </row>
    <row r="194" spans="1:12" ht="15">
      <c r="A194" s="46" t="s">
        <v>154</v>
      </c>
      <c r="B194" s="49">
        <v>419625.66</v>
      </c>
      <c r="C194" s="49">
        <f>B194*1.43</f>
        <v>600064.6937999999</v>
      </c>
      <c r="D194" s="49">
        <v>289052.13</v>
      </c>
      <c r="E194" s="49">
        <f t="shared" si="7"/>
        <v>413344.54589999997</v>
      </c>
      <c r="F194" s="49"/>
      <c r="G194" s="49">
        <f>D194*1.43</f>
        <v>413344.54589999997</v>
      </c>
      <c r="H194" s="50">
        <v>708677.79</v>
      </c>
      <c r="I194" s="49">
        <f>H194*1.43</f>
        <v>1013409.2397</v>
      </c>
      <c r="J194" s="51">
        <v>1.43</v>
      </c>
      <c r="L194" s="52"/>
    </row>
    <row r="195" spans="1:10" ht="15">
      <c r="A195" s="46" t="s">
        <v>155</v>
      </c>
      <c r="B195" s="49">
        <v>419572.26</v>
      </c>
      <c r="C195" s="49">
        <f>B195*0.81</f>
        <v>339853.53060000006</v>
      </c>
      <c r="D195" s="49">
        <v>320505.22</v>
      </c>
      <c r="E195" s="49">
        <f t="shared" si="7"/>
        <v>259609.22819999998</v>
      </c>
      <c r="F195" s="49"/>
      <c r="G195" s="49">
        <f>D195*0.81</f>
        <v>259609.22819999998</v>
      </c>
      <c r="H195" s="50">
        <v>740077.48</v>
      </c>
      <c r="I195" s="49">
        <f>H195*0.81</f>
        <v>599462.7588000001</v>
      </c>
      <c r="J195" s="51">
        <v>0.81</v>
      </c>
    </row>
    <row r="196" spans="1:10" ht="15">
      <c r="A196" s="46" t="s">
        <v>156</v>
      </c>
      <c r="B196" s="49">
        <v>419518.82</v>
      </c>
      <c r="C196" s="49">
        <f>B196*0.99</f>
        <v>415323.63180000003</v>
      </c>
      <c r="D196" s="49">
        <v>317093.37</v>
      </c>
      <c r="E196" s="49">
        <f t="shared" si="7"/>
        <v>313922.4363</v>
      </c>
      <c r="F196" s="49"/>
      <c r="G196" s="49">
        <f>D196*0.99</f>
        <v>313922.4363</v>
      </c>
      <c r="H196" s="50">
        <v>736612.19</v>
      </c>
      <c r="I196" s="49">
        <f>H196*0.99</f>
        <v>729246.0680999999</v>
      </c>
      <c r="J196" s="51">
        <v>0.99</v>
      </c>
    </row>
    <row r="197" spans="1:10" ht="15">
      <c r="A197" s="46" t="s">
        <v>157</v>
      </c>
      <c r="B197" s="49">
        <v>425580.59</v>
      </c>
      <c r="C197" s="49">
        <f>B197*1.23</f>
        <v>523464.12570000003</v>
      </c>
      <c r="D197" s="49">
        <v>339973.54</v>
      </c>
      <c r="E197" s="49">
        <f t="shared" si="7"/>
        <v>418167.4542</v>
      </c>
      <c r="F197" s="49"/>
      <c r="G197" s="49">
        <f>D197*1.23</f>
        <v>418167.4542</v>
      </c>
      <c r="H197" s="50">
        <v>765554.13</v>
      </c>
      <c r="I197" s="49">
        <f>H197*1.23</f>
        <v>941631.5799</v>
      </c>
      <c r="J197" s="51">
        <v>1.23</v>
      </c>
    </row>
    <row r="198" spans="1:10" ht="15">
      <c r="A198" s="46" t="s">
        <v>158</v>
      </c>
      <c r="B198" s="49">
        <v>421629.06</v>
      </c>
      <c r="C198" s="49">
        <f>B198*0.74</f>
        <v>312005.5044</v>
      </c>
      <c r="D198" s="49">
        <v>781539.42</v>
      </c>
      <c r="E198" s="49">
        <f t="shared" si="7"/>
        <v>578339.1708000001</v>
      </c>
      <c r="F198" s="49"/>
      <c r="G198" s="49">
        <f>D198*0.74</f>
        <v>578339.1708000001</v>
      </c>
      <c r="H198" s="50">
        <v>1203168.48</v>
      </c>
      <c r="I198" s="49">
        <f>H198*0.74</f>
        <v>890344.6751999999</v>
      </c>
      <c r="J198" s="51">
        <v>0.74</v>
      </c>
    </row>
    <row r="199" spans="1:10" ht="15">
      <c r="A199" s="46" t="s">
        <v>159</v>
      </c>
      <c r="B199" s="49">
        <v>427341.98</v>
      </c>
      <c r="C199" s="49">
        <f>B199*0.71</f>
        <v>303412.8058</v>
      </c>
      <c r="D199" s="49">
        <v>1428746.78</v>
      </c>
      <c r="E199" s="49">
        <f>D199*J199</f>
        <v>1014410.2138</v>
      </c>
      <c r="F199" s="49"/>
      <c r="G199" s="49">
        <f>D199*0.71</f>
        <v>1014410.2138</v>
      </c>
      <c r="H199" s="50">
        <v>1856088.76</v>
      </c>
      <c r="I199" s="49">
        <f>H199*0.71</f>
        <v>1317823.0196</v>
      </c>
      <c r="J199" s="51">
        <v>0.71</v>
      </c>
    </row>
    <row r="200" spans="1:10" ht="15">
      <c r="A200" s="53" t="s">
        <v>163</v>
      </c>
      <c r="B200" s="54">
        <f aca="true" t="shared" si="8" ref="B200:I200">SUM(B188:B199)</f>
        <v>5050230.6</v>
      </c>
      <c r="C200" s="54">
        <f t="shared" si="8"/>
        <v>5065653.3838</v>
      </c>
      <c r="D200" s="54">
        <f t="shared" si="8"/>
        <v>7434653.970000001</v>
      </c>
      <c r="E200" s="54">
        <f t="shared" si="8"/>
        <v>6989901.664</v>
      </c>
      <c r="F200" s="54"/>
      <c r="G200" s="54">
        <f>SUM(G188:G199)</f>
        <v>6989901.664</v>
      </c>
      <c r="H200" s="54">
        <f t="shared" si="8"/>
        <v>12484884.57</v>
      </c>
      <c r="I200" s="54">
        <f t="shared" si="8"/>
        <v>12055555.0478</v>
      </c>
      <c r="J200" s="45"/>
    </row>
    <row r="201" spans="1:10" ht="15">
      <c r="A201" s="53" t="s">
        <v>160</v>
      </c>
      <c r="B201" s="54"/>
      <c r="C201" s="54"/>
      <c r="D201" s="54"/>
      <c r="E201" s="54"/>
      <c r="F201" s="54"/>
      <c r="G201" s="54"/>
      <c r="H201" s="54">
        <v>2196018.07</v>
      </c>
      <c r="I201" s="54"/>
      <c r="J201" s="45"/>
    </row>
    <row r="202" spans="1:10" ht="15">
      <c r="A202" s="53" t="s">
        <v>161</v>
      </c>
      <c r="B202" s="55"/>
      <c r="C202" s="56"/>
      <c r="D202" s="50"/>
      <c r="E202" s="50"/>
      <c r="F202" s="50"/>
      <c r="G202" s="50"/>
      <c r="H202" s="55">
        <f>H200+H201</f>
        <v>14680902.64</v>
      </c>
      <c r="I202" s="57">
        <f>I200+I201</f>
        <v>12055555.0478</v>
      </c>
      <c r="J202" s="58"/>
    </row>
    <row r="203" spans="1:10" ht="21">
      <c r="A203" s="61" t="s">
        <v>162</v>
      </c>
      <c r="B203" s="61"/>
      <c r="C203" s="61"/>
      <c r="D203" s="61"/>
      <c r="E203" s="61"/>
      <c r="F203" s="59"/>
      <c r="G203" s="59"/>
      <c r="H203" s="62">
        <f>H202-I202</f>
        <v>2625347.5922</v>
      </c>
      <c r="I203" s="62"/>
      <c r="J203" s="45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7"/>
    </row>
    <row r="226" spans="5:6" ht="15">
      <c r="E226" s="5"/>
      <c r="F226" s="7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236" spans="5:6" ht="15">
      <c r="E236" s="5"/>
      <c r="F236" s="6"/>
    </row>
    <row r="237" spans="5:6" ht="15">
      <c r="E237" s="5"/>
      <c r="F237" s="6"/>
    </row>
    <row r="238" spans="5:6" ht="15">
      <c r="E238" s="5"/>
      <c r="F238" s="6"/>
    </row>
    <row r="239" spans="5:6" ht="15">
      <c r="E239" s="5"/>
      <c r="F239" s="6"/>
    </row>
    <row r="240" spans="5:6" ht="15">
      <c r="E240" s="5"/>
      <c r="F240" s="6"/>
    </row>
    <row r="241" spans="5:6" ht="15">
      <c r="E241" s="5"/>
      <c r="F241" s="6"/>
    </row>
    <row r="242" spans="5:6" ht="15">
      <c r="E242" s="5"/>
      <c r="F242" s="6"/>
    </row>
    <row r="243" spans="5:6" ht="15">
      <c r="E243" s="5"/>
      <c r="F243" s="6"/>
    </row>
  </sheetData>
  <sheetProtection/>
  <mergeCells count="8">
    <mergeCell ref="A203:E203"/>
    <mergeCell ref="H203:I203"/>
    <mergeCell ref="A1:G1"/>
    <mergeCell ref="A184:I184"/>
    <mergeCell ref="A185:I185"/>
    <mergeCell ref="B186:C186"/>
    <mergeCell ref="D186:E186"/>
    <mergeCell ref="H186:I186"/>
  </mergeCells>
  <printOptions/>
  <pageMargins left="0" right="0" top="0" bottom="0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пет петров петрович</cp:lastModifiedBy>
  <cp:lastPrinted>2015-03-24T09:05:45Z</cp:lastPrinted>
  <dcterms:created xsi:type="dcterms:W3CDTF">2014-01-23T12:00:21Z</dcterms:created>
  <dcterms:modified xsi:type="dcterms:W3CDTF">2015-03-25T19:36:18Z</dcterms:modified>
  <cp:category/>
  <cp:version/>
  <cp:contentType/>
  <cp:contentStatus/>
</cp:coreProperties>
</file>